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Ingenieria y Planeamiento\GIP\Planillas\GIP-PLLA-EL-BT-0002 Planilla de carga Loteos Terceros\Vigente\"/>
    </mc:Choice>
  </mc:AlternateContent>
  <xr:revisionPtr revIDLastSave="0" documentId="13_ncr:1_{953291B7-1429-4717-96FB-8246472CE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vo" sheetId="12" r:id="rId1"/>
    <sheet name="PC 1 a 15 Med." sheetId="3" r:id="rId2"/>
    <sheet name="PC 16 a 45 Med." sheetId="6" r:id="rId3"/>
    <sheet name="PC 46 a 72 Med." sheetId="8" r:id="rId4"/>
    <sheet name="PC 73 a 99 Med." sheetId="10" r:id="rId5"/>
    <sheet name="PC 100 a 250 Med." sheetId="13" r:id="rId6"/>
    <sheet name="Auxiliar1" sheetId="4" state="hidden" r:id="rId7"/>
    <sheet name="Auxiliar5" sheetId="14" state="hidden" r:id="rId8"/>
    <sheet name="Auxiliar2" sheetId="7" state="hidden" r:id="rId9"/>
    <sheet name="Auxiliar3" sheetId="9" state="hidden" r:id="rId10"/>
    <sheet name="Auxiliar4" sheetId="11" state="hidden" r:id="rId11"/>
  </sheets>
  <definedNames>
    <definedName name="_xlnm.Print_Area" localSheetId="0">Instructivo!$A$1:$L$36</definedName>
    <definedName name="_xlnm.Print_Area" localSheetId="1">'PC 1 a 15 Med.'!$A$1:$N$43</definedName>
    <definedName name="_xlnm.Print_Area" localSheetId="5">'PC 100 a 250 Med.'!$A$1:$N$278</definedName>
    <definedName name="_xlnm.Print_Area" localSheetId="2">'PC 16 a 45 Med.'!$A$1:$N$91</definedName>
    <definedName name="_xlnm.Print_Area" localSheetId="3">'PC 46 a 72 Med.'!$A$1:$N$137</definedName>
    <definedName name="_xlnm.Print_Area" localSheetId="4">'PC 73 a 99 Med.'!$A$1:$N$179</definedName>
    <definedName name="_xlnm.Print_Titles" localSheetId="5">'PC 100 a 250 Med.'!$1:$12</definedName>
  </definedNames>
  <calcPr calcId="181029"/>
  <extLst>
    <ext uri="GoogleSheetsCustomDataVersion1">
      <go:sheetsCustomData xmlns:go="http://customooxmlschemas.google.com/" r:id="rId12" roundtripDataSignature="AMtx7mjkf54JI2efHZwdwvc/unsfzhJJTg=="/>
    </ext>
  </extLst>
</workbook>
</file>

<file path=xl/calcChain.xml><?xml version="1.0" encoding="utf-8"?>
<calcChain xmlns="http://schemas.openxmlformats.org/spreadsheetml/2006/main">
  <c r="L21" i="14" l="1"/>
  <c r="K21" i="14"/>
  <c r="J21" i="14"/>
  <c r="C9" i="10" l="1"/>
  <c r="C9" i="13"/>
  <c r="J259" i="13" l="1"/>
  <c r="K259" i="13"/>
  <c r="L259" i="13"/>
  <c r="M259" i="13"/>
  <c r="J261" i="13"/>
  <c r="K261" i="13"/>
  <c r="L261" i="13"/>
  <c r="M261" i="13"/>
  <c r="D3" i="13"/>
  <c r="L20" i="14"/>
  <c r="E266" i="13" s="1"/>
  <c r="K20" i="14"/>
  <c r="E265" i="13" s="1"/>
  <c r="J20" i="14"/>
  <c r="J253" i="13"/>
  <c r="K253" i="13"/>
  <c r="L253" i="13"/>
  <c r="M253" i="13"/>
  <c r="J254" i="13"/>
  <c r="K254" i="13"/>
  <c r="L254" i="13"/>
  <c r="M254" i="13"/>
  <c r="J255" i="13"/>
  <c r="K255" i="13"/>
  <c r="L255" i="13"/>
  <c r="M255" i="13"/>
  <c r="J256" i="13"/>
  <c r="K256" i="13"/>
  <c r="L256" i="13"/>
  <c r="M256" i="13"/>
  <c r="J257" i="13"/>
  <c r="K257" i="13"/>
  <c r="L257" i="13"/>
  <c r="M257" i="13"/>
  <c r="J258" i="13"/>
  <c r="K258" i="13"/>
  <c r="L258" i="13"/>
  <c r="M258" i="13"/>
  <c r="J260" i="13"/>
  <c r="K260" i="13"/>
  <c r="L260" i="13"/>
  <c r="M260" i="13"/>
  <c r="J262" i="13"/>
  <c r="K262" i="13"/>
  <c r="L262" i="13"/>
  <c r="M262" i="13"/>
  <c r="J188" i="13"/>
  <c r="K188" i="13"/>
  <c r="L188" i="13"/>
  <c r="M188" i="13"/>
  <c r="J189" i="13"/>
  <c r="K189" i="13"/>
  <c r="L189" i="13"/>
  <c r="M189" i="13"/>
  <c r="J190" i="13"/>
  <c r="K190" i="13"/>
  <c r="L190" i="13"/>
  <c r="M190" i="13"/>
  <c r="J191" i="13"/>
  <c r="K191" i="13"/>
  <c r="L191" i="13"/>
  <c r="M191" i="13"/>
  <c r="J192" i="13"/>
  <c r="K192" i="13"/>
  <c r="L192" i="13"/>
  <c r="M192" i="13"/>
  <c r="J193" i="13"/>
  <c r="K193" i="13"/>
  <c r="L193" i="13"/>
  <c r="M193" i="13"/>
  <c r="J194" i="13"/>
  <c r="K194" i="13"/>
  <c r="L194" i="13"/>
  <c r="M194" i="13"/>
  <c r="J195" i="13"/>
  <c r="K195" i="13"/>
  <c r="L195" i="13"/>
  <c r="M195" i="13"/>
  <c r="J196" i="13"/>
  <c r="K196" i="13"/>
  <c r="L196" i="13"/>
  <c r="M196" i="13"/>
  <c r="J197" i="13"/>
  <c r="K197" i="13"/>
  <c r="L197" i="13"/>
  <c r="M197" i="13"/>
  <c r="J198" i="13"/>
  <c r="K198" i="13"/>
  <c r="L198" i="13"/>
  <c r="M198" i="13"/>
  <c r="J199" i="13"/>
  <c r="K199" i="13"/>
  <c r="L199" i="13"/>
  <c r="M199" i="13"/>
  <c r="J200" i="13"/>
  <c r="K200" i="13"/>
  <c r="L200" i="13"/>
  <c r="M200" i="13"/>
  <c r="J201" i="13"/>
  <c r="K201" i="13"/>
  <c r="L201" i="13"/>
  <c r="M201" i="13"/>
  <c r="J202" i="13"/>
  <c r="K202" i="13"/>
  <c r="L202" i="13"/>
  <c r="M202" i="13"/>
  <c r="J203" i="13"/>
  <c r="K203" i="13"/>
  <c r="L203" i="13"/>
  <c r="M203" i="13"/>
  <c r="J204" i="13"/>
  <c r="K204" i="13"/>
  <c r="L204" i="13"/>
  <c r="M204" i="13"/>
  <c r="J205" i="13"/>
  <c r="K205" i="13"/>
  <c r="L205" i="13"/>
  <c r="M205" i="13"/>
  <c r="J206" i="13"/>
  <c r="K206" i="13"/>
  <c r="L206" i="13"/>
  <c r="M206" i="13"/>
  <c r="J207" i="13"/>
  <c r="K207" i="13"/>
  <c r="L207" i="13"/>
  <c r="M207" i="13"/>
  <c r="J208" i="13"/>
  <c r="K208" i="13"/>
  <c r="L208" i="13"/>
  <c r="M208" i="13"/>
  <c r="J209" i="13"/>
  <c r="K209" i="13"/>
  <c r="L209" i="13"/>
  <c r="M209" i="13"/>
  <c r="J210" i="13"/>
  <c r="K210" i="13"/>
  <c r="L210" i="13"/>
  <c r="M210" i="13"/>
  <c r="J211" i="13"/>
  <c r="K211" i="13"/>
  <c r="L211" i="13"/>
  <c r="M211" i="13"/>
  <c r="J212" i="13"/>
  <c r="K212" i="13"/>
  <c r="L212" i="13"/>
  <c r="M212" i="13"/>
  <c r="J213" i="13"/>
  <c r="K213" i="13"/>
  <c r="L213" i="13"/>
  <c r="M213" i="13"/>
  <c r="J214" i="13"/>
  <c r="K214" i="13"/>
  <c r="L214" i="13"/>
  <c r="M214" i="13"/>
  <c r="J215" i="13"/>
  <c r="K215" i="13"/>
  <c r="L215" i="13"/>
  <c r="M215" i="13"/>
  <c r="J216" i="13"/>
  <c r="K216" i="13"/>
  <c r="L216" i="13"/>
  <c r="M216" i="13"/>
  <c r="J217" i="13"/>
  <c r="K217" i="13"/>
  <c r="L217" i="13"/>
  <c r="M217" i="13"/>
  <c r="J218" i="13"/>
  <c r="K218" i="13"/>
  <c r="L218" i="13"/>
  <c r="M218" i="13"/>
  <c r="J219" i="13"/>
  <c r="K219" i="13"/>
  <c r="L219" i="13"/>
  <c r="M219" i="13"/>
  <c r="J220" i="13"/>
  <c r="K220" i="13"/>
  <c r="L220" i="13"/>
  <c r="M220" i="13"/>
  <c r="J221" i="13"/>
  <c r="K221" i="13"/>
  <c r="L221" i="13"/>
  <c r="M221" i="13"/>
  <c r="J222" i="13"/>
  <c r="K222" i="13"/>
  <c r="L222" i="13"/>
  <c r="M222" i="13"/>
  <c r="J223" i="13"/>
  <c r="K223" i="13"/>
  <c r="L223" i="13"/>
  <c r="M223" i="13"/>
  <c r="J224" i="13"/>
  <c r="K224" i="13"/>
  <c r="L224" i="13"/>
  <c r="M224" i="13"/>
  <c r="J225" i="13"/>
  <c r="K225" i="13"/>
  <c r="L225" i="13"/>
  <c r="M225" i="13"/>
  <c r="J226" i="13"/>
  <c r="K226" i="13"/>
  <c r="L226" i="13"/>
  <c r="M226" i="13"/>
  <c r="J227" i="13"/>
  <c r="K227" i="13"/>
  <c r="L227" i="13"/>
  <c r="M227" i="13"/>
  <c r="J228" i="13"/>
  <c r="K228" i="13"/>
  <c r="L228" i="13"/>
  <c r="M228" i="13"/>
  <c r="J229" i="13"/>
  <c r="K229" i="13"/>
  <c r="L229" i="13"/>
  <c r="M229" i="13"/>
  <c r="J230" i="13"/>
  <c r="K230" i="13"/>
  <c r="L230" i="13"/>
  <c r="M230" i="13"/>
  <c r="J231" i="13"/>
  <c r="K231" i="13"/>
  <c r="L231" i="13"/>
  <c r="M231" i="13"/>
  <c r="J232" i="13"/>
  <c r="K232" i="13"/>
  <c r="L232" i="13"/>
  <c r="M232" i="13"/>
  <c r="J233" i="13"/>
  <c r="K233" i="13"/>
  <c r="L233" i="13"/>
  <c r="M233" i="13"/>
  <c r="J234" i="13"/>
  <c r="K234" i="13"/>
  <c r="L234" i="13"/>
  <c r="M234" i="13"/>
  <c r="J235" i="13"/>
  <c r="K235" i="13"/>
  <c r="L235" i="13"/>
  <c r="M235" i="13"/>
  <c r="J236" i="13"/>
  <c r="K236" i="13"/>
  <c r="L236" i="13"/>
  <c r="M236" i="13"/>
  <c r="J237" i="13"/>
  <c r="K237" i="13"/>
  <c r="L237" i="13"/>
  <c r="M237" i="13"/>
  <c r="J238" i="13"/>
  <c r="K238" i="13"/>
  <c r="L238" i="13"/>
  <c r="M238" i="13"/>
  <c r="J239" i="13"/>
  <c r="K239" i="13"/>
  <c r="L239" i="13"/>
  <c r="M239" i="13"/>
  <c r="J240" i="13"/>
  <c r="K240" i="13"/>
  <c r="L240" i="13"/>
  <c r="M240" i="13"/>
  <c r="J241" i="13"/>
  <c r="K241" i="13"/>
  <c r="L241" i="13"/>
  <c r="M241" i="13"/>
  <c r="J242" i="13"/>
  <c r="K242" i="13"/>
  <c r="L242" i="13"/>
  <c r="M242" i="13"/>
  <c r="J243" i="13"/>
  <c r="K243" i="13"/>
  <c r="L243" i="13"/>
  <c r="M243" i="13"/>
  <c r="J244" i="13"/>
  <c r="K244" i="13"/>
  <c r="L244" i="13"/>
  <c r="M244" i="13"/>
  <c r="J245" i="13"/>
  <c r="K245" i="13"/>
  <c r="L245" i="13"/>
  <c r="M245" i="13"/>
  <c r="J246" i="13"/>
  <c r="K246" i="13"/>
  <c r="L246" i="13"/>
  <c r="M246" i="13"/>
  <c r="J247" i="13"/>
  <c r="K247" i="13"/>
  <c r="L247" i="13"/>
  <c r="M247" i="13"/>
  <c r="J248" i="13"/>
  <c r="K248" i="13"/>
  <c r="L248" i="13"/>
  <c r="M248" i="13"/>
  <c r="J249" i="13"/>
  <c r="K249" i="13"/>
  <c r="L249" i="13"/>
  <c r="M249" i="13"/>
  <c r="J250" i="13"/>
  <c r="K250" i="13"/>
  <c r="L250" i="13"/>
  <c r="M250" i="13"/>
  <c r="J112" i="13"/>
  <c r="K112" i="13"/>
  <c r="L112" i="13"/>
  <c r="M112" i="13"/>
  <c r="J113" i="13"/>
  <c r="K113" i="13"/>
  <c r="L113" i="13"/>
  <c r="M113" i="13"/>
  <c r="J114" i="13"/>
  <c r="K114" i="13"/>
  <c r="L114" i="13"/>
  <c r="M114" i="13"/>
  <c r="J115" i="13"/>
  <c r="K115" i="13"/>
  <c r="L115" i="13"/>
  <c r="M115" i="13"/>
  <c r="J116" i="13"/>
  <c r="K116" i="13"/>
  <c r="L116" i="13"/>
  <c r="M116" i="13"/>
  <c r="J117" i="13"/>
  <c r="K117" i="13"/>
  <c r="L117" i="13"/>
  <c r="M117" i="13"/>
  <c r="J118" i="13"/>
  <c r="K118" i="13"/>
  <c r="L118" i="13"/>
  <c r="M118" i="13"/>
  <c r="J119" i="13"/>
  <c r="K119" i="13"/>
  <c r="L119" i="13"/>
  <c r="M119" i="13"/>
  <c r="J120" i="13"/>
  <c r="K120" i="13"/>
  <c r="L120" i="13"/>
  <c r="M120" i="13"/>
  <c r="J121" i="13"/>
  <c r="K121" i="13"/>
  <c r="L121" i="13"/>
  <c r="M121" i="13"/>
  <c r="J122" i="13"/>
  <c r="K122" i="13"/>
  <c r="L122" i="13"/>
  <c r="M122" i="13"/>
  <c r="J123" i="13"/>
  <c r="K123" i="13"/>
  <c r="L123" i="13"/>
  <c r="M123" i="13"/>
  <c r="J124" i="13"/>
  <c r="K124" i="13"/>
  <c r="L124" i="13"/>
  <c r="M124" i="13"/>
  <c r="J125" i="13"/>
  <c r="K125" i="13"/>
  <c r="L125" i="13"/>
  <c r="M125" i="13"/>
  <c r="J126" i="13"/>
  <c r="K126" i="13"/>
  <c r="L126" i="13"/>
  <c r="M126" i="13"/>
  <c r="J127" i="13"/>
  <c r="K127" i="13"/>
  <c r="L127" i="13"/>
  <c r="M127" i="13"/>
  <c r="J128" i="13"/>
  <c r="K128" i="13"/>
  <c r="L128" i="13"/>
  <c r="M128" i="13"/>
  <c r="J129" i="13"/>
  <c r="K129" i="13"/>
  <c r="L129" i="13"/>
  <c r="M129" i="13"/>
  <c r="J130" i="13"/>
  <c r="K130" i="13"/>
  <c r="L130" i="13"/>
  <c r="M130" i="13"/>
  <c r="J131" i="13"/>
  <c r="K131" i="13"/>
  <c r="L131" i="13"/>
  <c r="M131" i="13"/>
  <c r="J132" i="13"/>
  <c r="K132" i="13"/>
  <c r="L132" i="13"/>
  <c r="M132" i="13"/>
  <c r="J133" i="13"/>
  <c r="K133" i="13"/>
  <c r="L133" i="13"/>
  <c r="M133" i="13"/>
  <c r="J134" i="13"/>
  <c r="K134" i="13"/>
  <c r="L134" i="13"/>
  <c r="M134" i="13"/>
  <c r="J135" i="13"/>
  <c r="K135" i="13"/>
  <c r="L135" i="13"/>
  <c r="M135" i="13"/>
  <c r="J136" i="13"/>
  <c r="K136" i="13"/>
  <c r="L136" i="13"/>
  <c r="M136" i="13"/>
  <c r="J137" i="13"/>
  <c r="K137" i="13"/>
  <c r="L137" i="13"/>
  <c r="M137" i="13"/>
  <c r="J138" i="13"/>
  <c r="K138" i="13"/>
  <c r="L138" i="13"/>
  <c r="M138" i="13"/>
  <c r="J139" i="13"/>
  <c r="K139" i="13"/>
  <c r="L139" i="13"/>
  <c r="M139" i="13"/>
  <c r="J140" i="13"/>
  <c r="K140" i="13"/>
  <c r="L140" i="13"/>
  <c r="M140" i="13"/>
  <c r="J141" i="13"/>
  <c r="K141" i="13"/>
  <c r="L141" i="13"/>
  <c r="M141" i="13"/>
  <c r="J142" i="13"/>
  <c r="K142" i="13"/>
  <c r="L142" i="13"/>
  <c r="M142" i="13"/>
  <c r="J143" i="13"/>
  <c r="K143" i="13"/>
  <c r="L143" i="13"/>
  <c r="M143" i="13"/>
  <c r="J144" i="13"/>
  <c r="K144" i="13"/>
  <c r="L144" i="13"/>
  <c r="M144" i="13"/>
  <c r="J145" i="13"/>
  <c r="K145" i="13"/>
  <c r="L145" i="13"/>
  <c r="M145" i="13"/>
  <c r="J146" i="13"/>
  <c r="K146" i="13"/>
  <c r="L146" i="13"/>
  <c r="M146" i="13"/>
  <c r="J147" i="13"/>
  <c r="K147" i="13"/>
  <c r="L147" i="13"/>
  <c r="M147" i="13"/>
  <c r="J148" i="13"/>
  <c r="K148" i="13"/>
  <c r="L148" i="13"/>
  <c r="M148" i="13"/>
  <c r="J149" i="13"/>
  <c r="K149" i="13"/>
  <c r="L149" i="13"/>
  <c r="M149" i="13"/>
  <c r="J150" i="13"/>
  <c r="K150" i="13"/>
  <c r="L150" i="13"/>
  <c r="M150" i="13"/>
  <c r="J151" i="13"/>
  <c r="K151" i="13"/>
  <c r="L151" i="13"/>
  <c r="M151" i="13"/>
  <c r="J152" i="13"/>
  <c r="K152" i="13"/>
  <c r="L152" i="13"/>
  <c r="M152" i="13"/>
  <c r="J153" i="13"/>
  <c r="K153" i="13"/>
  <c r="L153" i="13"/>
  <c r="M153" i="13"/>
  <c r="J154" i="13"/>
  <c r="K154" i="13"/>
  <c r="L154" i="13"/>
  <c r="M154" i="13"/>
  <c r="J155" i="13"/>
  <c r="K155" i="13"/>
  <c r="L155" i="13"/>
  <c r="M155" i="13"/>
  <c r="J156" i="13"/>
  <c r="K156" i="13"/>
  <c r="L156" i="13"/>
  <c r="M156" i="13"/>
  <c r="J157" i="13"/>
  <c r="K157" i="13"/>
  <c r="L157" i="13"/>
  <c r="M157" i="13"/>
  <c r="J158" i="13"/>
  <c r="K158" i="13"/>
  <c r="L158" i="13"/>
  <c r="M158" i="13"/>
  <c r="J159" i="13"/>
  <c r="K159" i="13"/>
  <c r="L159" i="13"/>
  <c r="M159" i="13"/>
  <c r="J160" i="13"/>
  <c r="K160" i="13"/>
  <c r="L160" i="13"/>
  <c r="M160" i="13"/>
  <c r="J161" i="13"/>
  <c r="K161" i="13"/>
  <c r="L161" i="13"/>
  <c r="M161" i="13"/>
  <c r="J162" i="13"/>
  <c r="K162" i="13"/>
  <c r="L162" i="13"/>
  <c r="M162" i="13"/>
  <c r="J163" i="13"/>
  <c r="K163" i="13"/>
  <c r="L163" i="13"/>
  <c r="M163" i="13"/>
  <c r="J164" i="13"/>
  <c r="K164" i="13"/>
  <c r="L164" i="13"/>
  <c r="M164" i="13"/>
  <c r="J165" i="13"/>
  <c r="K165" i="13"/>
  <c r="L165" i="13"/>
  <c r="M165" i="13"/>
  <c r="J166" i="13"/>
  <c r="K166" i="13"/>
  <c r="L166" i="13"/>
  <c r="M166" i="13"/>
  <c r="J167" i="13"/>
  <c r="K167" i="13"/>
  <c r="L167" i="13"/>
  <c r="M167" i="13"/>
  <c r="J168" i="13"/>
  <c r="K168" i="13"/>
  <c r="L168" i="13"/>
  <c r="M168" i="13"/>
  <c r="J169" i="13"/>
  <c r="K169" i="13"/>
  <c r="L169" i="13"/>
  <c r="M169" i="13"/>
  <c r="J170" i="13"/>
  <c r="K170" i="13"/>
  <c r="L170" i="13"/>
  <c r="M170" i="13"/>
  <c r="J171" i="13"/>
  <c r="K171" i="13"/>
  <c r="L171" i="13"/>
  <c r="M171" i="13"/>
  <c r="J172" i="13"/>
  <c r="K172" i="13"/>
  <c r="L172" i="13"/>
  <c r="M172" i="13"/>
  <c r="J173" i="13"/>
  <c r="K173" i="13"/>
  <c r="L173" i="13"/>
  <c r="M173" i="13"/>
  <c r="J174" i="13"/>
  <c r="K174" i="13"/>
  <c r="L174" i="13"/>
  <c r="M174" i="13"/>
  <c r="J175" i="13"/>
  <c r="K175" i="13"/>
  <c r="L175" i="13"/>
  <c r="M175" i="13"/>
  <c r="J176" i="13"/>
  <c r="K176" i="13"/>
  <c r="L176" i="13"/>
  <c r="M176" i="13"/>
  <c r="J177" i="13"/>
  <c r="K177" i="13"/>
  <c r="L177" i="13"/>
  <c r="M177" i="13"/>
  <c r="J178" i="13"/>
  <c r="K178" i="13"/>
  <c r="L178" i="13"/>
  <c r="M178" i="13"/>
  <c r="J179" i="13"/>
  <c r="K179" i="13"/>
  <c r="L179" i="13"/>
  <c r="M179" i="13"/>
  <c r="J180" i="13"/>
  <c r="K180" i="13"/>
  <c r="L180" i="13"/>
  <c r="M180" i="13"/>
  <c r="J181" i="13"/>
  <c r="K181" i="13"/>
  <c r="L181" i="13"/>
  <c r="M181" i="13"/>
  <c r="J182" i="13"/>
  <c r="K182" i="13"/>
  <c r="L182" i="13"/>
  <c r="M182" i="13"/>
  <c r="J183" i="13"/>
  <c r="K183" i="13"/>
  <c r="L183" i="13"/>
  <c r="M183" i="13"/>
  <c r="J184" i="13"/>
  <c r="K184" i="13"/>
  <c r="L184" i="13"/>
  <c r="M184" i="13"/>
  <c r="J185" i="13"/>
  <c r="K185" i="13"/>
  <c r="L185" i="13"/>
  <c r="M185" i="13"/>
  <c r="J186" i="13"/>
  <c r="K186" i="13"/>
  <c r="L186" i="13"/>
  <c r="M186" i="13"/>
  <c r="J187" i="13"/>
  <c r="K187" i="13"/>
  <c r="L187" i="13"/>
  <c r="M187" i="13"/>
  <c r="J251" i="13"/>
  <c r="K251" i="13"/>
  <c r="L251" i="13"/>
  <c r="M251" i="13"/>
  <c r="J23" i="13"/>
  <c r="K23" i="13"/>
  <c r="L23" i="13"/>
  <c r="M23" i="13"/>
  <c r="J24" i="13"/>
  <c r="K24" i="13"/>
  <c r="L24" i="13"/>
  <c r="M24" i="13"/>
  <c r="J25" i="13"/>
  <c r="K25" i="13"/>
  <c r="L25" i="13"/>
  <c r="M25" i="13"/>
  <c r="J26" i="13"/>
  <c r="K26" i="13"/>
  <c r="L26" i="13"/>
  <c r="M26" i="13"/>
  <c r="J27" i="13"/>
  <c r="K27" i="13"/>
  <c r="L27" i="13"/>
  <c r="M27" i="13"/>
  <c r="J28" i="13"/>
  <c r="K28" i="13"/>
  <c r="L28" i="13"/>
  <c r="M28" i="13"/>
  <c r="J29" i="13"/>
  <c r="K29" i="13"/>
  <c r="L29" i="13"/>
  <c r="M29" i="13"/>
  <c r="J30" i="13"/>
  <c r="K30" i="13"/>
  <c r="L30" i="13"/>
  <c r="M30" i="13"/>
  <c r="J31" i="13"/>
  <c r="K31" i="13"/>
  <c r="L31" i="13"/>
  <c r="M31" i="13"/>
  <c r="J32" i="13"/>
  <c r="K32" i="13"/>
  <c r="L32" i="13"/>
  <c r="M32" i="13"/>
  <c r="J33" i="13"/>
  <c r="K33" i="13"/>
  <c r="L33" i="13"/>
  <c r="M33" i="13"/>
  <c r="J34" i="13"/>
  <c r="K34" i="13"/>
  <c r="L34" i="13"/>
  <c r="M34" i="13"/>
  <c r="J35" i="13"/>
  <c r="K35" i="13"/>
  <c r="L35" i="13"/>
  <c r="M35" i="13"/>
  <c r="J36" i="13"/>
  <c r="K36" i="13"/>
  <c r="L36" i="13"/>
  <c r="M36" i="13"/>
  <c r="J37" i="13"/>
  <c r="K37" i="13"/>
  <c r="L37" i="13"/>
  <c r="M37" i="13"/>
  <c r="J38" i="13"/>
  <c r="K38" i="13"/>
  <c r="L38" i="13"/>
  <c r="M38" i="13"/>
  <c r="J39" i="13"/>
  <c r="K39" i="13"/>
  <c r="L39" i="13"/>
  <c r="M39" i="13"/>
  <c r="J40" i="13"/>
  <c r="K40" i="13"/>
  <c r="L40" i="13"/>
  <c r="M40" i="13"/>
  <c r="J41" i="13"/>
  <c r="K41" i="13"/>
  <c r="L41" i="13"/>
  <c r="M41" i="13"/>
  <c r="J42" i="13"/>
  <c r="K42" i="13"/>
  <c r="L42" i="13"/>
  <c r="M42" i="13"/>
  <c r="J43" i="13"/>
  <c r="K43" i="13"/>
  <c r="L43" i="13"/>
  <c r="M43" i="13"/>
  <c r="J44" i="13"/>
  <c r="K44" i="13"/>
  <c r="L44" i="13"/>
  <c r="M44" i="13"/>
  <c r="J45" i="13"/>
  <c r="K45" i="13"/>
  <c r="L45" i="13"/>
  <c r="M45" i="13"/>
  <c r="J46" i="13"/>
  <c r="K46" i="13"/>
  <c r="L46" i="13"/>
  <c r="M46" i="13"/>
  <c r="J47" i="13"/>
  <c r="K47" i="13"/>
  <c r="L47" i="13"/>
  <c r="M47" i="13"/>
  <c r="J48" i="13"/>
  <c r="K48" i="13"/>
  <c r="L48" i="13"/>
  <c r="M48" i="13"/>
  <c r="J49" i="13"/>
  <c r="K49" i="13"/>
  <c r="L49" i="13"/>
  <c r="M49" i="13"/>
  <c r="J50" i="13"/>
  <c r="K50" i="13"/>
  <c r="L50" i="13"/>
  <c r="M50" i="13"/>
  <c r="J51" i="13"/>
  <c r="K51" i="13"/>
  <c r="L51" i="13"/>
  <c r="M51" i="13"/>
  <c r="J52" i="13"/>
  <c r="K52" i="13"/>
  <c r="L52" i="13"/>
  <c r="M52" i="13"/>
  <c r="J53" i="13"/>
  <c r="K53" i="13"/>
  <c r="L53" i="13"/>
  <c r="M53" i="13"/>
  <c r="J54" i="13"/>
  <c r="K54" i="13"/>
  <c r="L54" i="13"/>
  <c r="M54" i="13"/>
  <c r="J55" i="13"/>
  <c r="K55" i="13"/>
  <c r="L55" i="13"/>
  <c r="M55" i="13"/>
  <c r="J56" i="13"/>
  <c r="K56" i="13"/>
  <c r="L56" i="13"/>
  <c r="M56" i="13"/>
  <c r="J57" i="13"/>
  <c r="K57" i="13"/>
  <c r="L57" i="13"/>
  <c r="M57" i="13"/>
  <c r="J58" i="13"/>
  <c r="K58" i="13"/>
  <c r="L58" i="13"/>
  <c r="M58" i="13"/>
  <c r="J59" i="13"/>
  <c r="K59" i="13"/>
  <c r="L59" i="13"/>
  <c r="M59" i="13"/>
  <c r="J60" i="13"/>
  <c r="K60" i="13"/>
  <c r="L60" i="13"/>
  <c r="M60" i="13"/>
  <c r="J61" i="13"/>
  <c r="K61" i="13"/>
  <c r="L61" i="13"/>
  <c r="M61" i="13"/>
  <c r="J62" i="13"/>
  <c r="K62" i="13"/>
  <c r="L62" i="13"/>
  <c r="M62" i="13"/>
  <c r="J63" i="13"/>
  <c r="K63" i="13"/>
  <c r="L63" i="13"/>
  <c r="M63" i="13"/>
  <c r="J64" i="13"/>
  <c r="K64" i="13"/>
  <c r="L64" i="13"/>
  <c r="M64" i="13"/>
  <c r="J65" i="13"/>
  <c r="K65" i="13"/>
  <c r="L65" i="13"/>
  <c r="M65" i="13"/>
  <c r="J66" i="13"/>
  <c r="K66" i="13"/>
  <c r="L66" i="13"/>
  <c r="M66" i="13"/>
  <c r="J67" i="13"/>
  <c r="K67" i="13"/>
  <c r="L67" i="13"/>
  <c r="M67" i="13"/>
  <c r="J68" i="13"/>
  <c r="K68" i="13"/>
  <c r="L68" i="13"/>
  <c r="M68" i="13"/>
  <c r="J69" i="13"/>
  <c r="K69" i="13"/>
  <c r="L69" i="13"/>
  <c r="M69" i="13"/>
  <c r="J70" i="13"/>
  <c r="K70" i="13"/>
  <c r="L70" i="13"/>
  <c r="M70" i="13"/>
  <c r="J71" i="13"/>
  <c r="K71" i="13"/>
  <c r="L71" i="13"/>
  <c r="M71" i="13"/>
  <c r="J72" i="13"/>
  <c r="K72" i="13"/>
  <c r="L72" i="13"/>
  <c r="M72" i="13"/>
  <c r="J73" i="13"/>
  <c r="K73" i="13"/>
  <c r="L73" i="13"/>
  <c r="M73" i="13"/>
  <c r="J74" i="13"/>
  <c r="K74" i="13"/>
  <c r="L74" i="13"/>
  <c r="M74" i="13"/>
  <c r="J75" i="13"/>
  <c r="K75" i="13"/>
  <c r="L75" i="13"/>
  <c r="M75" i="13"/>
  <c r="J76" i="13"/>
  <c r="K76" i="13"/>
  <c r="L76" i="13"/>
  <c r="M76" i="13"/>
  <c r="J77" i="13"/>
  <c r="K77" i="13"/>
  <c r="L77" i="13"/>
  <c r="M77" i="13"/>
  <c r="J78" i="13"/>
  <c r="K78" i="13"/>
  <c r="L78" i="13"/>
  <c r="M78" i="13"/>
  <c r="J79" i="13"/>
  <c r="K79" i="13"/>
  <c r="L79" i="13"/>
  <c r="M79" i="13"/>
  <c r="J80" i="13"/>
  <c r="K80" i="13"/>
  <c r="L80" i="13"/>
  <c r="M80" i="13"/>
  <c r="J81" i="13"/>
  <c r="K81" i="13"/>
  <c r="L81" i="13"/>
  <c r="M81" i="13"/>
  <c r="J82" i="13"/>
  <c r="K82" i="13"/>
  <c r="L82" i="13"/>
  <c r="M82" i="13"/>
  <c r="J83" i="13"/>
  <c r="K83" i="13"/>
  <c r="L83" i="13"/>
  <c r="M83" i="13"/>
  <c r="J84" i="13"/>
  <c r="K84" i="13"/>
  <c r="L84" i="13"/>
  <c r="M84" i="13"/>
  <c r="J85" i="13"/>
  <c r="K85" i="13"/>
  <c r="L85" i="13"/>
  <c r="M85" i="13"/>
  <c r="J86" i="13"/>
  <c r="K86" i="13"/>
  <c r="L86" i="13"/>
  <c r="M86" i="13"/>
  <c r="J87" i="13"/>
  <c r="K87" i="13"/>
  <c r="L87" i="13"/>
  <c r="M87" i="13"/>
  <c r="J88" i="13"/>
  <c r="K88" i="13"/>
  <c r="L88" i="13"/>
  <c r="M88" i="13"/>
  <c r="J89" i="13"/>
  <c r="K89" i="13"/>
  <c r="L89" i="13"/>
  <c r="M89" i="13"/>
  <c r="J90" i="13"/>
  <c r="K90" i="13"/>
  <c r="L90" i="13"/>
  <c r="M90" i="13"/>
  <c r="J91" i="13"/>
  <c r="K91" i="13"/>
  <c r="L91" i="13"/>
  <c r="M91" i="13"/>
  <c r="J92" i="13"/>
  <c r="K92" i="13"/>
  <c r="L92" i="13"/>
  <c r="M92" i="13"/>
  <c r="J93" i="13"/>
  <c r="K93" i="13"/>
  <c r="L93" i="13"/>
  <c r="M93" i="13"/>
  <c r="J94" i="13"/>
  <c r="K94" i="13"/>
  <c r="L94" i="13"/>
  <c r="M94" i="13"/>
  <c r="J95" i="13"/>
  <c r="K95" i="13"/>
  <c r="L95" i="13"/>
  <c r="M95" i="13"/>
  <c r="J96" i="13"/>
  <c r="K96" i="13"/>
  <c r="L96" i="13"/>
  <c r="M96" i="13"/>
  <c r="J97" i="13"/>
  <c r="K97" i="13"/>
  <c r="L97" i="13"/>
  <c r="M97" i="13"/>
  <c r="J98" i="13"/>
  <c r="K98" i="13"/>
  <c r="L98" i="13"/>
  <c r="M98" i="13"/>
  <c r="J99" i="13"/>
  <c r="K99" i="13"/>
  <c r="L99" i="13"/>
  <c r="M99" i="13"/>
  <c r="J100" i="13"/>
  <c r="K100" i="13"/>
  <c r="L100" i="13"/>
  <c r="M100" i="13"/>
  <c r="J101" i="13"/>
  <c r="K101" i="13"/>
  <c r="L101" i="13"/>
  <c r="M101" i="13"/>
  <c r="J102" i="13"/>
  <c r="K102" i="13"/>
  <c r="L102" i="13"/>
  <c r="M102" i="13"/>
  <c r="J103" i="13"/>
  <c r="K103" i="13"/>
  <c r="L103" i="13"/>
  <c r="M103" i="13"/>
  <c r="J104" i="13"/>
  <c r="K104" i="13"/>
  <c r="L104" i="13"/>
  <c r="M104" i="13"/>
  <c r="J105" i="13"/>
  <c r="K105" i="13"/>
  <c r="L105" i="13"/>
  <c r="M105" i="13"/>
  <c r="J106" i="13"/>
  <c r="K106" i="13"/>
  <c r="L106" i="13"/>
  <c r="M106" i="13"/>
  <c r="J107" i="13"/>
  <c r="K107" i="13"/>
  <c r="L107" i="13"/>
  <c r="M107" i="13"/>
  <c r="J108" i="13"/>
  <c r="K108" i="13"/>
  <c r="L108" i="13"/>
  <c r="M108" i="13"/>
  <c r="J109" i="13"/>
  <c r="K109" i="13"/>
  <c r="L109" i="13"/>
  <c r="M109" i="13"/>
  <c r="J110" i="13"/>
  <c r="K110" i="13"/>
  <c r="L110" i="13"/>
  <c r="M110" i="13"/>
  <c r="M252" i="13"/>
  <c r="L252" i="13"/>
  <c r="K252" i="13"/>
  <c r="J252" i="13"/>
  <c r="M111" i="13"/>
  <c r="L111" i="13"/>
  <c r="K111" i="13"/>
  <c r="J111" i="13"/>
  <c r="M22" i="13"/>
  <c r="L22" i="13"/>
  <c r="K22" i="13"/>
  <c r="J22" i="13"/>
  <c r="M21" i="13"/>
  <c r="L21" i="13"/>
  <c r="K21" i="13"/>
  <c r="J21" i="13"/>
  <c r="M20" i="13"/>
  <c r="L20" i="13"/>
  <c r="K20" i="13"/>
  <c r="J20" i="13"/>
  <c r="M19" i="13"/>
  <c r="L19" i="13"/>
  <c r="K19" i="13"/>
  <c r="J19" i="13"/>
  <c r="M18" i="13"/>
  <c r="L18" i="13"/>
  <c r="K18" i="13"/>
  <c r="J18" i="13"/>
  <c r="M17" i="13"/>
  <c r="L17" i="13"/>
  <c r="K17" i="13"/>
  <c r="J17" i="13"/>
  <c r="M16" i="13"/>
  <c r="L16" i="13"/>
  <c r="K16" i="13"/>
  <c r="J16" i="13"/>
  <c r="M15" i="13"/>
  <c r="L15" i="13"/>
  <c r="K15" i="13"/>
  <c r="J15" i="13"/>
  <c r="M14" i="13"/>
  <c r="L14" i="13"/>
  <c r="K14" i="13"/>
  <c r="J14" i="13"/>
  <c r="M13" i="13"/>
  <c r="L13" i="13"/>
  <c r="K13" i="13"/>
  <c r="J13" i="13"/>
  <c r="L4" i="13"/>
  <c r="L3" i="13"/>
  <c r="M2" i="13"/>
  <c r="K2" i="13"/>
  <c r="K1" i="13"/>
  <c r="E267" i="13" l="1"/>
  <c r="E268" i="13"/>
  <c r="E264" i="13"/>
  <c r="E269" i="13"/>
  <c r="M24" i="11"/>
  <c r="M23" i="11"/>
  <c r="M22" i="11"/>
  <c r="M20" i="11"/>
  <c r="M24" i="9"/>
  <c r="M23" i="9"/>
  <c r="M22" i="9"/>
  <c r="M20" i="9"/>
  <c r="M24" i="7"/>
  <c r="M23" i="7"/>
  <c r="M22" i="7"/>
  <c r="M20" i="7"/>
  <c r="J20" i="4"/>
  <c r="E271" i="13" l="1"/>
  <c r="E272" i="13" s="1"/>
  <c r="J16" i="3"/>
  <c r="J17" i="10"/>
  <c r="D45" i="10"/>
  <c r="D89" i="10" s="1"/>
  <c r="D133" i="10" s="1"/>
  <c r="D46" i="8"/>
  <c r="D91" i="8" s="1"/>
  <c r="C9" i="8"/>
  <c r="C9" i="6"/>
  <c r="D45" i="6"/>
  <c r="L4" i="10"/>
  <c r="L48" i="10" s="1"/>
  <c r="L92" i="10" s="1"/>
  <c r="L136" i="10" s="1"/>
  <c r="L3" i="10"/>
  <c r="L47" i="10" s="1"/>
  <c r="L91" i="10" s="1"/>
  <c r="L135" i="10" s="1"/>
  <c r="D3" i="10"/>
  <c r="D47" i="10" s="1"/>
  <c r="D91" i="10" s="1"/>
  <c r="D135" i="10" s="1"/>
  <c r="M2" i="10"/>
  <c r="M46" i="10" s="1"/>
  <c r="M90" i="10" s="1"/>
  <c r="M134" i="10" s="1"/>
  <c r="K2" i="10"/>
  <c r="K46" i="10" s="1"/>
  <c r="K90" i="10" s="1"/>
  <c r="K134" i="10" s="1"/>
  <c r="K1" i="10"/>
  <c r="K45" i="10" s="1"/>
  <c r="K89" i="10" s="1"/>
  <c r="K133" i="10" s="1"/>
  <c r="L4" i="8"/>
  <c r="L49" i="8" s="1"/>
  <c r="L94" i="8" s="1"/>
  <c r="L3" i="8"/>
  <c r="L48" i="8" s="1"/>
  <c r="L93" i="8" s="1"/>
  <c r="D3" i="8"/>
  <c r="D48" i="8" s="1"/>
  <c r="D93" i="8" s="1"/>
  <c r="M2" i="8"/>
  <c r="M47" i="8" s="1"/>
  <c r="M92" i="8" s="1"/>
  <c r="K2" i="8"/>
  <c r="K47" i="8" s="1"/>
  <c r="K92" i="8" s="1"/>
  <c r="K1" i="8"/>
  <c r="K46" i="8" s="1"/>
  <c r="K91" i="8" s="1"/>
  <c r="L4" i="6"/>
  <c r="L48" i="6" s="1"/>
  <c r="L3" i="6"/>
  <c r="L47" i="6" s="1"/>
  <c r="D3" i="6"/>
  <c r="D47" i="6" s="1"/>
  <c r="M2" i="6"/>
  <c r="M46" i="6" s="1"/>
  <c r="K2" i="6"/>
  <c r="K46" i="6" s="1"/>
  <c r="K1" i="6"/>
  <c r="K45" i="6" s="1"/>
  <c r="D3" i="3" l="1"/>
  <c r="L3" i="3"/>
  <c r="L4" i="3"/>
  <c r="K2" i="3"/>
  <c r="K1" i="3"/>
  <c r="M2" i="3"/>
  <c r="C9" i="3" l="1"/>
  <c r="J23" i="3" l="1"/>
  <c r="K23" i="3"/>
  <c r="L23" i="3"/>
  <c r="M23" i="3"/>
  <c r="J24" i="3"/>
  <c r="K24" i="3"/>
  <c r="L24" i="3"/>
  <c r="M24" i="3"/>
  <c r="J25" i="3"/>
  <c r="K25" i="3"/>
  <c r="L25" i="3"/>
  <c r="M25" i="3"/>
  <c r="J26" i="3"/>
  <c r="K26" i="3"/>
  <c r="L26" i="3"/>
  <c r="M26" i="3"/>
  <c r="J27" i="3"/>
  <c r="K27" i="3"/>
  <c r="L27" i="3"/>
  <c r="M27" i="3"/>
  <c r="K22" i="3"/>
  <c r="L22" i="3"/>
  <c r="M22" i="3"/>
  <c r="J13" i="3"/>
  <c r="K13" i="3"/>
  <c r="L13" i="3"/>
  <c r="M13" i="3"/>
  <c r="J14" i="3"/>
  <c r="K14" i="3"/>
  <c r="L14" i="3"/>
  <c r="M14" i="3"/>
  <c r="J15" i="3"/>
  <c r="K15" i="3"/>
  <c r="L15" i="3"/>
  <c r="M15" i="3"/>
  <c r="K16" i="3" l="1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L20" i="11" l="1"/>
  <c r="L21" i="11" s="1"/>
  <c r="E160" i="10" s="1"/>
  <c r="K20" i="11"/>
  <c r="K21" i="11" s="1"/>
  <c r="E159" i="10" s="1"/>
  <c r="J20" i="11"/>
  <c r="J21" i="11" s="1"/>
  <c r="M121" i="10"/>
  <c r="L121" i="10"/>
  <c r="K121" i="10"/>
  <c r="J121" i="10"/>
  <c r="M120" i="10"/>
  <c r="L120" i="10"/>
  <c r="K120" i="10"/>
  <c r="J120" i="10"/>
  <c r="M119" i="10"/>
  <c r="L119" i="10"/>
  <c r="K119" i="10"/>
  <c r="J119" i="10"/>
  <c r="M118" i="10"/>
  <c r="L118" i="10"/>
  <c r="K118" i="10"/>
  <c r="J118" i="10"/>
  <c r="M117" i="10"/>
  <c r="L117" i="10"/>
  <c r="K117" i="10"/>
  <c r="J117" i="10"/>
  <c r="M116" i="10"/>
  <c r="L116" i="10"/>
  <c r="K116" i="10"/>
  <c r="J116" i="10"/>
  <c r="M115" i="10"/>
  <c r="L115" i="10"/>
  <c r="K115" i="10"/>
  <c r="J115" i="10"/>
  <c r="M114" i="10"/>
  <c r="L114" i="10"/>
  <c r="K114" i="10"/>
  <c r="J114" i="10"/>
  <c r="M113" i="10"/>
  <c r="L113" i="10"/>
  <c r="K113" i="10"/>
  <c r="J113" i="10"/>
  <c r="M112" i="10"/>
  <c r="L112" i="10"/>
  <c r="K112" i="10"/>
  <c r="J112" i="10"/>
  <c r="M111" i="10"/>
  <c r="L111" i="10"/>
  <c r="K111" i="10"/>
  <c r="J111" i="10"/>
  <c r="M110" i="10"/>
  <c r="L110" i="10"/>
  <c r="K110" i="10"/>
  <c r="J110" i="10"/>
  <c r="M109" i="10"/>
  <c r="L109" i="10"/>
  <c r="K109" i="10"/>
  <c r="J109" i="10"/>
  <c r="M108" i="10"/>
  <c r="L108" i="10"/>
  <c r="K108" i="10"/>
  <c r="J108" i="10"/>
  <c r="M107" i="10"/>
  <c r="L107" i="10"/>
  <c r="K107" i="10"/>
  <c r="J107" i="10"/>
  <c r="M106" i="10"/>
  <c r="L106" i="10"/>
  <c r="K106" i="10"/>
  <c r="J106" i="10"/>
  <c r="M105" i="10"/>
  <c r="L105" i="10"/>
  <c r="K105" i="10"/>
  <c r="J105" i="10"/>
  <c r="M104" i="10"/>
  <c r="L104" i="10"/>
  <c r="K104" i="10"/>
  <c r="J104" i="10"/>
  <c r="M103" i="10"/>
  <c r="L103" i="10"/>
  <c r="K103" i="10"/>
  <c r="J103" i="10"/>
  <c r="M102" i="10"/>
  <c r="L102" i="10"/>
  <c r="K102" i="10"/>
  <c r="J102" i="10"/>
  <c r="M101" i="10"/>
  <c r="L101" i="10"/>
  <c r="K101" i="10"/>
  <c r="J101" i="10"/>
  <c r="M100" i="10"/>
  <c r="L100" i="10"/>
  <c r="K100" i="10"/>
  <c r="J100" i="10"/>
  <c r="M99" i="10"/>
  <c r="L99" i="10"/>
  <c r="K99" i="10"/>
  <c r="J99" i="10"/>
  <c r="M98" i="10"/>
  <c r="L98" i="10"/>
  <c r="K98" i="10"/>
  <c r="J98" i="10"/>
  <c r="M97" i="10"/>
  <c r="L97" i="10"/>
  <c r="K97" i="10"/>
  <c r="J97" i="10"/>
  <c r="M96" i="10"/>
  <c r="L96" i="10"/>
  <c r="K96" i="10"/>
  <c r="J96" i="10"/>
  <c r="M95" i="10"/>
  <c r="L95" i="10"/>
  <c r="K95" i="10"/>
  <c r="J95" i="10"/>
  <c r="M156" i="10"/>
  <c r="L156" i="10"/>
  <c r="K156" i="10"/>
  <c r="J156" i="10"/>
  <c r="M155" i="10"/>
  <c r="L155" i="10"/>
  <c r="K155" i="10"/>
  <c r="J155" i="10"/>
  <c r="M154" i="10"/>
  <c r="L154" i="10"/>
  <c r="K154" i="10"/>
  <c r="J154" i="10"/>
  <c r="M153" i="10"/>
  <c r="L153" i="10"/>
  <c r="K153" i="10"/>
  <c r="J153" i="10"/>
  <c r="M152" i="10"/>
  <c r="L152" i="10"/>
  <c r="K152" i="10"/>
  <c r="J152" i="10"/>
  <c r="M151" i="10"/>
  <c r="L151" i="10"/>
  <c r="K151" i="10"/>
  <c r="J151" i="10"/>
  <c r="M150" i="10"/>
  <c r="L150" i="10"/>
  <c r="K150" i="10"/>
  <c r="J150" i="10"/>
  <c r="M149" i="10"/>
  <c r="L149" i="10"/>
  <c r="K149" i="10"/>
  <c r="J149" i="10"/>
  <c r="M148" i="10"/>
  <c r="L148" i="10"/>
  <c r="K148" i="10"/>
  <c r="J148" i="10"/>
  <c r="M147" i="10"/>
  <c r="L147" i="10"/>
  <c r="K147" i="10"/>
  <c r="J147" i="10"/>
  <c r="M146" i="10"/>
  <c r="L146" i="10"/>
  <c r="K146" i="10"/>
  <c r="J146" i="10"/>
  <c r="M145" i="10"/>
  <c r="L145" i="10"/>
  <c r="K145" i="10"/>
  <c r="J145" i="10"/>
  <c r="M144" i="10"/>
  <c r="L144" i="10"/>
  <c r="K144" i="10"/>
  <c r="J144" i="10"/>
  <c r="M143" i="10"/>
  <c r="L143" i="10"/>
  <c r="K143" i="10"/>
  <c r="J143" i="10"/>
  <c r="M142" i="10"/>
  <c r="L142" i="10"/>
  <c r="K142" i="10"/>
  <c r="J142" i="10"/>
  <c r="M141" i="10"/>
  <c r="L141" i="10"/>
  <c r="K141" i="10"/>
  <c r="J141" i="10"/>
  <c r="M140" i="10"/>
  <c r="L140" i="10"/>
  <c r="K140" i="10"/>
  <c r="J140" i="10"/>
  <c r="M139" i="10"/>
  <c r="L139" i="10"/>
  <c r="L24" i="11" s="1"/>
  <c r="K139" i="10"/>
  <c r="J139" i="10"/>
  <c r="M77" i="10"/>
  <c r="L77" i="10"/>
  <c r="K77" i="10"/>
  <c r="J77" i="10"/>
  <c r="M76" i="10"/>
  <c r="L76" i="10"/>
  <c r="K76" i="10"/>
  <c r="J76" i="10"/>
  <c r="M75" i="10"/>
  <c r="L75" i="10"/>
  <c r="K75" i="10"/>
  <c r="J75" i="10"/>
  <c r="M74" i="10"/>
  <c r="L74" i="10"/>
  <c r="K74" i="10"/>
  <c r="J74" i="10"/>
  <c r="M73" i="10"/>
  <c r="L73" i="10"/>
  <c r="K73" i="10"/>
  <c r="J73" i="10"/>
  <c r="M72" i="10"/>
  <c r="L72" i="10"/>
  <c r="K72" i="10"/>
  <c r="J72" i="10"/>
  <c r="M71" i="10"/>
  <c r="L71" i="10"/>
  <c r="K71" i="10"/>
  <c r="J71" i="10"/>
  <c r="M70" i="10"/>
  <c r="L70" i="10"/>
  <c r="K70" i="10"/>
  <c r="J70" i="10"/>
  <c r="M69" i="10"/>
  <c r="L69" i="10"/>
  <c r="K69" i="10"/>
  <c r="J69" i="10"/>
  <c r="M68" i="10"/>
  <c r="L68" i="10"/>
  <c r="K68" i="10"/>
  <c r="J68" i="10"/>
  <c r="M67" i="10"/>
  <c r="L67" i="10"/>
  <c r="K67" i="10"/>
  <c r="J67" i="10"/>
  <c r="M66" i="10"/>
  <c r="L66" i="10"/>
  <c r="K66" i="10"/>
  <c r="J66" i="10"/>
  <c r="M65" i="10"/>
  <c r="L65" i="10"/>
  <c r="K65" i="10"/>
  <c r="J65" i="10"/>
  <c r="M64" i="10"/>
  <c r="L64" i="10"/>
  <c r="K64" i="10"/>
  <c r="J64" i="10"/>
  <c r="M63" i="10"/>
  <c r="L63" i="10"/>
  <c r="K63" i="10"/>
  <c r="J63" i="10"/>
  <c r="M62" i="10"/>
  <c r="L62" i="10"/>
  <c r="K62" i="10"/>
  <c r="J62" i="10"/>
  <c r="M61" i="10"/>
  <c r="L61" i="10"/>
  <c r="K61" i="10"/>
  <c r="J61" i="10"/>
  <c r="M60" i="10"/>
  <c r="L60" i="10"/>
  <c r="K60" i="10"/>
  <c r="J60" i="10"/>
  <c r="M59" i="10"/>
  <c r="L59" i="10"/>
  <c r="K59" i="10"/>
  <c r="J59" i="10"/>
  <c r="M58" i="10"/>
  <c r="L58" i="10"/>
  <c r="K58" i="10"/>
  <c r="J58" i="10"/>
  <c r="M57" i="10"/>
  <c r="L57" i="10"/>
  <c r="K57" i="10"/>
  <c r="J57" i="10"/>
  <c r="M56" i="10"/>
  <c r="L56" i="10"/>
  <c r="K56" i="10"/>
  <c r="J56" i="10"/>
  <c r="M55" i="10"/>
  <c r="L55" i="10"/>
  <c r="K55" i="10"/>
  <c r="J55" i="10"/>
  <c r="M54" i="10"/>
  <c r="L54" i="10"/>
  <c r="K54" i="10"/>
  <c r="J54" i="10"/>
  <c r="M53" i="10"/>
  <c r="L53" i="10"/>
  <c r="K53" i="10"/>
  <c r="J53" i="10"/>
  <c r="M52" i="10"/>
  <c r="L52" i="10"/>
  <c r="K52" i="10"/>
  <c r="J52" i="10"/>
  <c r="M51" i="10"/>
  <c r="L51" i="10"/>
  <c r="K51" i="10"/>
  <c r="J51" i="10"/>
  <c r="M39" i="10"/>
  <c r="L39" i="10"/>
  <c r="K39" i="10"/>
  <c r="J39" i="10"/>
  <c r="M38" i="10"/>
  <c r="L38" i="10"/>
  <c r="K38" i="10"/>
  <c r="J38" i="10"/>
  <c r="M37" i="10"/>
  <c r="L37" i="10"/>
  <c r="K37" i="10"/>
  <c r="J37" i="10"/>
  <c r="M36" i="10"/>
  <c r="L36" i="10"/>
  <c r="K36" i="10"/>
  <c r="J36" i="10"/>
  <c r="M35" i="10"/>
  <c r="L35" i="10"/>
  <c r="K35" i="10"/>
  <c r="J35" i="10"/>
  <c r="M34" i="10"/>
  <c r="L34" i="10"/>
  <c r="K34" i="10"/>
  <c r="J34" i="10"/>
  <c r="M33" i="10"/>
  <c r="L33" i="10"/>
  <c r="K33" i="10"/>
  <c r="J33" i="10"/>
  <c r="M32" i="10"/>
  <c r="L32" i="10"/>
  <c r="K32" i="10"/>
  <c r="J32" i="10"/>
  <c r="M31" i="10"/>
  <c r="L31" i="10"/>
  <c r="K31" i="10"/>
  <c r="J31" i="10"/>
  <c r="M30" i="10"/>
  <c r="L30" i="10"/>
  <c r="K30" i="10"/>
  <c r="J30" i="10"/>
  <c r="M29" i="10"/>
  <c r="L29" i="10"/>
  <c r="K29" i="10"/>
  <c r="J29" i="10"/>
  <c r="M28" i="10"/>
  <c r="L28" i="10"/>
  <c r="K28" i="10"/>
  <c r="J28" i="10"/>
  <c r="M27" i="10"/>
  <c r="L27" i="10"/>
  <c r="K27" i="10"/>
  <c r="J27" i="10"/>
  <c r="M26" i="10"/>
  <c r="L26" i="10"/>
  <c r="K26" i="10"/>
  <c r="J26" i="10"/>
  <c r="M25" i="10"/>
  <c r="L25" i="10"/>
  <c r="K25" i="10"/>
  <c r="J25" i="10"/>
  <c r="M24" i="10"/>
  <c r="L24" i="10"/>
  <c r="K24" i="10"/>
  <c r="J24" i="10"/>
  <c r="M23" i="10"/>
  <c r="L23" i="10"/>
  <c r="K23" i="10"/>
  <c r="J23" i="10"/>
  <c r="M22" i="10"/>
  <c r="L22" i="10"/>
  <c r="K22" i="10"/>
  <c r="J22" i="10"/>
  <c r="M21" i="10"/>
  <c r="L21" i="10"/>
  <c r="K21" i="10"/>
  <c r="J21" i="10"/>
  <c r="M20" i="10"/>
  <c r="L20" i="10"/>
  <c r="K20" i="10"/>
  <c r="J20" i="10"/>
  <c r="M19" i="10"/>
  <c r="L19" i="10"/>
  <c r="K19" i="10"/>
  <c r="J19" i="10"/>
  <c r="M18" i="10"/>
  <c r="L18" i="10"/>
  <c r="K18" i="10"/>
  <c r="J18" i="10"/>
  <c r="M17" i="10"/>
  <c r="L17" i="10"/>
  <c r="K17" i="10"/>
  <c r="M16" i="10"/>
  <c r="L16" i="10"/>
  <c r="K16" i="10"/>
  <c r="J16" i="10"/>
  <c r="M15" i="10"/>
  <c r="L15" i="10"/>
  <c r="K15" i="10"/>
  <c r="J15" i="10"/>
  <c r="M14" i="10"/>
  <c r="L14" i="10"/>
  <c r="K14" i="10"/>
  <c r="J14" i="10"/>
  <c r="M13" i="10"/>
  <c r="L13" i="10"/>
  <c r="K13" i="10"/>
  <c r="J13" i="10"/>
  <c r="L24" i="9"/>
  <c r="K24" i="9"/>
  <c r="L23" i="9"/>
  <c r="K23" i="9"/>
  <c r="J24" i="9"/>
  <c r="J23" i="9"/>
  <c r="J22" i="9"/>
  <c r="L22" i="9"/>
  <c r="K22" i="9"/>
  <c r="J97" i="8"/>
  <c r="K97" i="8"/>
  <c r="L97" i="8"/>
  <c r="M97" i="8"/>
  <c r="J98" i="8"/>
  <c r="K98" i="8"/>
  <c r="L98" i="8"/>
  <c r="M98" i="8"/>
  <c r="J99" i="8"/>
  <c r="K99" i="8"/>
  <c r="L99" i="8"/>
  <c r="M99" i="8"/>
  <c r="J100" i="8"/>
  <c r="K100" i="8"/>
  <c r="L100" i="8"/>
  <c r="M100" i="8"/>
  <c r="J101" i="8"/>
  <c r="K101" i="8"/>
  <c r="L101" i="8"/>
  <c r="M101" i="8"/>
  <c r="J102" i="8"/>
  <c r="K102" i="8"/>
  <c r="L102" i="8"/>
  <c r="M102" i="8"/>
  <c r="J103" i="8"/>
  <c r="K103" i="8"/>
  <c r="L103" i="8"/>
  <c r="M103" i="8"/>
  <c r="J104" i="8"/>
  <c r="K104" i="8"/>
  <c r="L104" i="8"/>
  <c r="M104" i="8"/>
  <c r="J105" i="8"/>
  <c r="K105" i="8"/>
  <c r="L105" i="8"/>
  <c r="M105" i="8"/>
  <c r="J106" i="8"/>
  <c r="K106" i="8"/>
  <c r="L106" i="8"/>
  <c r="M106" i="8"/>
  <c r="J52" i="8"/>
  <c r="K52" i="8"/>
  <c r="L52" i="8"/>
  <c r="J53" i="8"/>
  <c r="K53" i="8"/>
  <c r="L53" i="8"/>
  <c r="J54" i="8"/>
  <c r="K54" i="8"/>
  <c r="L54" i="8"/>
  <c r="J55" i="8"/>
  <c r="K55" i="8"/>
  <c r="L55" i="8"/>
  <c r="J56" i="8"/>
  <c r="K56" i="8"/>
  <c r="L56" i="8"/>
  <c r="J57" i="8"/>
  <c r="K57" i="8"/>
  <c r="L57" i="8"/>
  <c r="J58" i="8"/>
  <c r="K58" i="8"/>
  <c r="L58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L20" i="9"/>
  <c r="L21" i="9" s="1"/>
  <c r="E118" i="8" s="1"/>
  <c r="K20" i="9"/>
  <c r="K21" i="9" s="1"/>
  <c r="E117" i="8" s="1"/>
  <c r="J20" i="9"/>
  <c r="J21" i="9" s="1"/>
  <c r="M78" i="8"/>
  <c r="L78" i="8"/>
  <c r="K78" i="8"/>
  <c r="J78" i="8"/>
  <c r="M77" i="8"/>
  <c r="L77" i="8"/>
  <c r="K77" i="8"/>
  <c r="J77" i="8"/>
  <c r="M76" i="8"/>
  <c r="L76" i="8"/>
  <c r="K76" i="8"/>
  <c r="J76" i="8"/>
  <c r="M75" i="8"/>
  <c r="L75" i="8"/>
  <c r="K75" i="8"/>
  <c r="J75" i="8"/>
  <c r="M74" i="8"/>
  <c r="L74" i="8"/>
  <c r="K74" i="8"/>
  <c r="J74" i="8"/>
  <c r="M73" i="8"/>
  <c r="L73" i="8"/>
  <c r="K73" i="8"/>
  <c r="J73" i="8"/>
  <c r="M72" i="8"/>
  <c r="L72" i="8"/>
  <c r="K72" i="8"/>
  <c r="J72" i="8"/>
  <c r="M71" i="8"/>
  <c r="L71" i="8"/>
  <c r="K71" i="8"/>
  <c r="J71" i="8"/>
  <c r="M70" i="8"/>
  <c r="L70" i="8"/>
  <c r="K70" i="8"/>
  <c r="J70" i="8"/>
  <c r="M69" i="8"/>
  <c r="L69" i="8"/>
  <c r="K69" i="8"/>
  <c r="J69" i="8"/>
  <c r="M68" i="8"/>
  <c r="L68" i="8"/>
  <c r="K68" i="8"/>
  <c r="J68" i="8"/>
  <c r="M67" i="8"/>
  <c r="L67" i="8"/>
  <c r="K67" i="8"/>
  <c r="J67" i="8"/>
  <c r="M66" i="8"/>
  <c r="L66" i="8"/>
  <c r="K66" i="8"/>
  <c r="J66" i="8"/>
  <c r="M65" i="8"/>
  <c r="L65" i="8"/>
  <c r="K65" i="8"/>
  <c r="J65" i="8"/>
  <c r="M64" i="8"/>
  <c r="L64" i="8"/>
  <c r="K64" i="8"/>
  <c r="J64" i="8"/>
  <c r="M63" i="8"/>
  <c r="L63" i="8"/>
  <c r="K63" i="8"/>
  <c r="J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M57" i="8"/>
  <c r="M56" i="8"/>
  <c r="M55" i="8"/>
  <c r="M54" i="8"/>
  <c r="M53" i="8"/>
  <c r="M52" i="8"/>
  <c r="M114" i="8"/>
  <c r="L114" i="8"/>
  <c r="K114" i="8"/>
  <c r="J114" i="8"/>
  <c r="M113" i="8"/>
  <c r="L113" i="8"/>
  <c r="K113" i="8"/>
  <c r="J113" i="8"/>
  <c r="M112" i="8"/>
  <c r="L112" i="8"/>
  <c r="K112" i="8"/>
  <c r="J112" i="8"/>
  <c r="M111" i="8"/>
  <c r="L111" i="8"/>
  <c r="K111" i="8"/>
  <c r="J111" i="8"/>
  <c r="M110" i="8"/>
  <c r="L110" i="8"/>
  <c r="K110" i="8"/>
  <c r="J110" i="8"/>
  <c r="M109" i="8"/>
  <c r="L109" i="8"/>
  <c r="K109" i="8"/>
  <c r="J109" i="8"/>
  <c r="M108" i="8"/>
  <c r="L108" i="8"/>
  <c r="K108" i="8"/>
  <c r="J108" i="8"/>
  <c r="M107" i="8"/>
  <c r="L107" i="8"/>
  <c r="K107" i="8"/>
  <c r="J107" i="8"/>
  <c r="M39" i="8"/>
  <c r="L39" i="8"/>
  <c r="K39" i="8"/>
  <c r="J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K34" i="8"/>
  <c r="J34" i="8"/>
  <c r="M33" i="8"/>
  <c r="L33" i="8"/>
  <c r="K33" i="8"/>
  <c r="J33" i="8"/>
  <c r="M32" i="8"/>
  <c r="L32" i="8"/>
  <c r="K32" i="8"/>
  <c r="J32" i="8"/>
  <c r="M31" i="8"/>
  <c r="L31" i="8"/>
  <c r="K31" i="8"/>
  <c r="J31" i="8"/>
  <c r="M30" i="8"/>
  <c r="L30" i="8"/>
  <c r="K30" i="8"/>
  <c r="J30" i="8"/>
  <c r="M29" i="8"/>
  <c r="L29" i="8"/>
  <c r="K29" i="8"/>
  <c r="J29" i="8"/>
  <c r="M28" i="8"/>
  <c r="L28" i="8"/>
  <c r="K28" i="8"/>
  <c r="J28" i="8"/>
  <c r="M27" i="8"/>
  <c r="L27" i="8"/>
  <c r="K27" i="8"/>
  <c r="J27" i="8"/>
  <c r="M26" i="8"/>
  <c r="L26" i="8"/>
  <c r="K26" i="8"/>
  <c r="J26" i="8"/>
  <c r="M25" i="8"/>
  <c r="L25" i="8"/>
  <c r="K25" i="8"/>
  <c r="J25" i="8"/>
  <c r="M24" i="8"/>
  <c r="L24" i="8"/>
  <c r="K24" i="8"/>
  <c r="J24" i="8"/>
  <c r="M23" i="8"/>
  <c r="L23" i="8"/>
  <c r="K23" i="8"/>
  <c r="J23" i="8"/>
  <c r="M22" i="8"/>
  <c r="L22" i="8"/>
  <c r="K22" i="8"/>
  <c r="J22" i="8"/>
  <c r="M21" i="8"/>
  <c r="L21" i="8"/>
  <c r="K21" i="8"/>
  <c r="J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K13" i="8"/>
  <c r="J13" i="8"/>
  <c r="L24" i="7"/>
  <c r="L23" i="7"/>
  <c r="L20" i="7"/>
  <c r="L21" i="7" s="1"/>
  <c r="E72" i="6" s="1"/>
  <c r="K20" i="7"/>
  <c r="K21" i="7" s="1"/>
  <c r="E71" i="6" s="1"/>
  <c r="J20" i="7"/>
  <c r="J21" i="7" s="1"/>
  <c r="E70" i="6" s="1"/>
  <c r="J61" i="6"/>
  <c r="K61" i="6"/>
  <c r="L61" i="6"/>
  <c r="M61" i="6"/>
  <c r="J62" i="6"/>
  <c r="K62" i="6"/>
  <c r="L62" i="6"/>
  <c r="M62" i="6"/>
  <c r="J63" i="6"/>
  <c r="K63" i="6"/>
  <c r="L63" i="6"/>
  <c r="M63" i="6"/>
  <c r="J64" i="6"/>
  <c r="K64" i="6"/>
  <c r="L64" i="6"/>
  <c r="M64" i="6"/>
  <c r="J65" i="6"/>
  <c r="K65" i="6"/>
  <c r="L65" i="6"/>
  <c r="M65" i="6"/>
  <c r="J66" i="6"/>
  <c r="K66" i="6"/>
  <c r="L66" i="6"/>
  <c r="M66" i="6"/>
  <c r="J67" i="6"/>
  <c r="K67" i="6"/>
  <c r="L67" i="6"/>
  <c r="M67" i="6"/>
  <c r="J68" i="6"/>
  <c r="K68" i="6"/>
  <c r="L68" i="6"/>
  <c r="M68" i="6"/>
  <c r="J23" i="6"/>
  <c r="K23" i="6"/>
  <c r="L23" i="6"/>
  <c r="M23" i="6"/>
  <c r="J24" i="6"/>
  <c r="K24" i="6"/>
  <c r="L24" i="6"/>
  <c r="M24" i="6"/>
  <c r="J25" i="6"/>
  <c r="K25" i="6"/>
  <c r="L25" i="6"/>
  <c r="M25" i="6"/>
  <c r="J26" i="6"/>
  <c r="K26" i="6"/>
  <c r="L26" i="6"/>
  <c r="M26" i="6"/>
  <c r="J27" i="6"/>
  <c r="K27" i="6"/>
  <c r="L27" i="6"/>
  <c r="M27" i="6"/>
  <c r="J28" i="6"/>
  <c r="K28" i="6"/>
  <c r="L28" i="6"/>
  <c r="M28" i="6"/>
  <c r="J29" i="6"/>
  <c r="K29" i="6"/>
  <c r="L29" i="6"/>
  <c r="M29" i="6"/>
  <c r="J30" i="6"/>
  <c r="K30" i="6"/>
  <c r="L30" i="6"/>
  <c r="M30" i="6"/>
  <c r="J31" i="6"/>
  <c r="K31" i="6"/>
  <c r="L31" i="6"/>
  <c r="M31" i="6"/>
  <c r="J32" i="6"/>
  <c r="K32" i="6"/>
  <c r="L32" i="6"/>
  <c r="M32" i="6"/>
  <c r="J33" i="6"/>
  <c r="K33" i="6"/>
  <c r="L33" i="6"/>
  <c r="M33" i="6"/>
  <c r="J34" i="6"/>
  <c r="K34" i="6"/>
  <c r="L34" i="6"/>
  <c r="M34" i="6"/>
  <c r="J35" i="6"/>
  <c r="K35" i="6"/>
  <c r="L35" i="6"/>
  <c r="M35" i="6"/>
  <c r="J36" i="6"/>
  <c r="K36" i="6"/>
  <c r="L36" i="6"/>
  <c r="M36" i="6"/>
  <c r="J37" i="6"/>
  <c r="K37" i="6"/>
  <c r="L37" i="6"/>
  <c r="M37" i="6"/>
  <c r="J38" i="6"/>
  <c r="K38" i="6"/>
  <c r="L38" i="6"/>
  <c r="M38" i="6"/>
  <c r="J39" i="6"/>
  <c r="K39" i="6"/>
  <c r="L39" i="6"/>
  <c r="M39" i="6"/>
  <c r="M60" i="6"/>
  <c r="L60" i="6"/>
  <c r="K60" i="6"/>
  <c r="J60" i="6"/>
  <c r="M59" i="6"/>
  <c r="L59" i="6"/>
  <c r="K59" i="6"/>
  <c r="J59" i="6"/>
  <c r="M58" i="6"/>
  <c r="L58" i="6"/>
  <c r="K58" i="6"/>
  <c r="J58" i="6"/>
  <c r="M57" i="6"/>
  <c r="L57" i="6"/>
  <c r="K57" i="6"/>
  <c r="J57" i="6"/>
  <c r="M56" i="6"/>
  <c r="L56" i="6"/>
  <c r="K56" i="6"/>
  <c r="J56" i="6"/>
  <c r="M55" i="6"/>
  <c r="L55" i="6"/>
  <c r="K55" i="6"/>
  <c r="J55" i="6"/>
  <c r="M54" i="6"/>
  <c r="L54" i="6"/>
  <c r="K54" i="6"/>
  <c r="J54" i="6"/>
  <c r="L22" i="7" s="1"/>
  <c r="M53" i="6"/>
  <c r="K22" i="7" s="1"/>
  <c r="L53" i="6"/>
  <c r="K24" i="7" s="1"/>
  <c r="K53" i="6"/>
  <c r="K23" i="7" s="1"/>
  <c r="J53" i="6"/>
  <c r="M52" i="6"/>
  <c r="L52" i="6"/>
  <c r="J24" i="7" s="1"/>
  <c r="K52" i="6"/>
  <c r="J52" i="6"/>
  <c r="M51" i="6"/>
  <c r="L51" i="6"/>
  <c r="K51" i="6"/>
  <c r="J23" i="7" s="1"/>
  <c r="J51" i="6"/>
  <c r="J22" i="7" s="1"/>
  <c r="M22" i="6"/>
  <c r="L22" i="6"/>
  <c r="K22" i="6"/>
  <c r="J22" i="6"/>
  <c r="M21" i="6"/>
  <c r="L21" i="6"/>
  <c r="K21" i="6"/>
  <c r="J21" i="6"/>
  <c r="M20" i="6"/>
  <c r="L20" i="6"/>
  <c r="K20" i="6"/>
  <c r="J20" i="6"/>
  <c r="M19" i="6"/>
  <c r="L19" i="6"/>
  <c r="K19" i="6"/>
  <c r="J19" i="6"/>
  <c r="M18" i="6"/>
  <c r="L18" i="6"/>
  <c r="K18" i="6"/>
  <c r="J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J20" i="3"/>
  <c r="K20" i="3"/>
  <c r="L20" i="3"/>
  <c r="M20" i="3"/>
  <c r="J21" i="3"/>
  <c r="K21" i="3"/>
  <c r="L21" i="3"/>
  <c r="M21" i="3"/>
  <c r="J22" i="3"/>
  <c r="E73" i="6" l="1"/>
  <c r="E74" i="6"/>
  <c r="E75" i="6"/>
  <c r="E121" i="8"/>
  <c r="E119" i="8"/>
  <c r="E120" i="8"/>
  <c r="J22" i="11"/>
  <c r="J23" i="11"/>
  <c r="L22" i="11"/>
  <c r="K22" i="11"/>
  <c r="L23" i="11"/>
  <c r="K24" i="11"/>
  <c r="K23" i="11"/>
  <c r="J24" i="11"/>
  <c r="E158" i="10"/>
  <c r="E116" i="8"/>
  <c r="L20" i="4"/>
  <c r="L21" i="4" s="1"/>
  <c r="K20" i="4"/>
  <c r="K21" i="4" s="1"/>
  <c r="J21" i="4"/>
  <c r="E163" i="10" l="1"/>
  <c r="E77" i="6"/>
  <c r="E30" i="3"/>
  <c r="E31" i="3"/>
  <c r="E162" i="10"/>
  <c r="E161" i="10"/>
  <c r="E123" i="8"/>
  <c r="E124" i="8" s="1"/>
  <c r="E34" i="3"/>
  <c r="E33" i="3"/>
  <c r="E32" i="3"/>
  <c r="E29" i="3"/>
  <c r="E122" i="8"/>
  <c r="E125" i="8" s="1"/>
  <c r="E36" i="3" l="1"/>
  <c r="E37" i="3" s="1"/>
  <c r="E165" i="10"/>
  <c r="E166" i="10" s="1"/>
  <c r="E270" i="13"/>
  <c r="E273" i="13" s="1"/>
  <c r="E35" i="3"/>
  <c r="E38" i="3" s="1"/>
  <c r="E164" i="10"/>
  <c r="E167" i="10" s="1"/>
  <c r="E76" i="6"/>
  <c r="E79" i="6" s="1"/>
  <c r="E78" i="6"/>
</calcChain>
</file>

<file path=xl/sharedStrings.xml><?xml version="1.0" encoding="utf-8"?>
<sst xmlns="http://schemas.openxmlformats.org/spreadsheetml/2006/main" count="456" uniqueCount="96">
  <si>
    <t>Protección (Polos x In)</t>
  </si>
  <si>
    <t>Fase / Fases</t>
  </si>
  <si>
    <t>Tipo de Consumo</t>
  </si>
  <si>
    <t>Firma Digital Profesional.                                                                                                                                               Sello CALF.</t>
  </si>
  <si>
    <t>Cantidad Viviendas/DPTOS</t>
  </si>
  <si>
    <t>Factor Sim</t>
  </si>
  <si>
    <t>Cantidad Locales Comerciales</t>
  </si>
  <si>
    <t>Cantidad Servicios Comunes</t>
  </si>
  <si>
    <t>Viv/Dptos Proyectados</t>
  </si>
  <si>
    <t>L.C Proyectados</t>
  </si>
  <si>
    <t>Servicios Comunes Proyectados</t>
  </si>
  <si>
    <t>Potencia Unitaria 
(kW)</t>
  </si>
  <si>
    <t>Corriente Fase R [A] Cos φ=0,85</t>
  </si>
  <si>
    <t>Corriente Fase S [A] Cos φ=0,85</t>
  </si>
  <si>
    <t>Corriente Fase T [A] Cos φ=0,85</t>
  </si>
  <si>
    <t>Corriente Trifásica [A] Cos φ=0,85</t>
  </si>
  <si>
    <t>Corriente Total Fase R [A]</t>
  </si>
  <si>
    <t>Corriente Total Fase S [A]</t>
  </si>
  <si>
    <t>Corriente Total Fase T [A]</t>
  </si>
  <si>
    <t>IR</t>
  </si>
  <si>
    <t>FS</t>
  </si>
  <si>
    <t>CANT</t>
  </si>
  <si>
    <t>IS</t>
  </si>
  <si>
    <t>IT</t>
  </si>
  <si>
    <t>DESCP.</t>
  </si>
  <si>
    <t>Corriente Simultanea P/ Protecciones (Ip) [A] (Cos φ=0,85)</t>
  </si>
  <si>
    <t>Corriente Simultanea P/ Cables (Ic) [A] (Cos φ=0,8)</t>
  </si>
  <si>
    <t>B. Mitre 609, Q8300 KWM, Neuquén. Tel: 0299-4430401. Cuit: 30-54572139-9. http://www.cooperativacalf.com.ar</t>
  </si>
  <si>
    <t>Resp:</t>
  </si>
  <si>
    <t>REV</t>
  </si>
  <si>
    <t>Fase:</t>
  </si>
  <si>
    <t>Fecha:</t>
  </si>
  <si>
    <t>Instructivo para utilizar la planilla de cargas automatizada:</t>
  </si>
  <si>
    <t>1- Según la cantidad de medidores totales que usted posea dirigirse a la pestaña que incluya su cantidad.</t>
  </si>
  <si>
    <t>Una vez completados los datos ir al final de la planilla donde se indica un resumen, si sobran filas</t>
  </si>
  <si>
    <t>dejarlas en blanco (no es necesario eliminar filas).</t>
  </si>
  <si>
    <t>DGL/GO</t>
  </si>
  <si>
    <t>Vigente</t>
  </si>
  <si>
    <t>Cód:</t>
  </si>
  <si>
    <t>Cantidad Total inmuebles</t>
  </si>
  <si>
    <t>Ambito de SET: (SET nueva: Nº de SET según plano ; SET existente: codigo SET CALF)</t>
  </si>
  <si>
    <t>CALCULO ELÉCTRICO</t>
  </si>
  <si>
    <t>Suministro Nº</t>
  </si>
  <si>
    <t>DATOS DEL CONSUMO</t>
  </si>
  <si>
    <t>Potencia Total Simultanea (Considerando la fase mas cargada) [kW]</t>
  </si>
  <si>
    <t>COLOCAR EL TITULO DEL PROYECTO</t>
  </si>
  <si>
    <t xml:space="preserve">2.1- Completar las casilla que indica "COLOCAR EL TITULO DEL PROYECTO" </t>
  </si>
  <si>
    <t>2.2- Completar las primeras 5 columnas a mano (desde "Suministro Nº" hasta "Unidad Funcional")</t>
  </si>
  <si>
    <t>2.3- Indicar en la columna "Tipo de Consumo" mediante la lista desplegable de que tipo de consumo se trata.</t>
  </si>
  <si>
    <t>Monofásicos en Fases "R", "S" o "T" o trifásicos en "RST".</t>
  </si>
  <si>
    <t xml:space="preserve">2.4- Indicar en la columna "Fase/Fases" mediante la lista desplegable a que fase/s esta asociada el medidor. </t>
  </si>
  <si>
    <t>2.5- Completar a mano la potencia unitaria de cada medidor en [kW]</t>
  </si>
  <si>
    <t>Una vez completados los puntos 2.1 al 2.5, la planilla completará automaticamente los valores de corriente.</t>
  </si>
  <si>
    <t>2- Completar todas las casillas que esten pintadas en amarillo de la tabla.</t>
  </si>
  <si>
    <t>3- Completar a mano los datos de las protecciones del usuario asociadas a cada medidor.</t>
  </si>
  <si>
    <t>El diseño de impresión de las paginas se encuentra en formato A4 Horizontal.</t>
  </si>
  <si>
    <t>Importante: Esta planilla deberá ser enviada tanto en PDF como Excel.</t>
  </si>
  <si>
    <t>Equipos de medicion</t>
  </si>
  <si>
    <t>Equipo de Medicion</t>
  </si>
  <si>
    <t>Equipo de medicion</t>
  </si>
  <si>
    <t>Factor de Simultaneidad Equipos de medición</t>
  </si>
  <si>
    <t>Factor de Simultaneidad Viviendas/ Lotes residenciales (Viv/Dpto)</t>
  </si>
  <si>
    <t>Factor de Simultaneidad Comercios, oficinas o reservas fiscales (L.C)</t>
  </si>
  <si>
    <t>Factor de Simultaneidad Espacios Verdes y Alumbrado Publico (S.C)</t>
  </si>
  <si>
    <t>PLANILLA DE CARGAS DE 1 HASTA 260 MEDIDORES PARA USO DE TERCEROS EN LOTEOS O PH</t>
  </si>
  <si>
    <t>GIP-PLLA-EL-BT-0002</t>
  </si>
  <si>
    <t>Manzana</t>
  </si>
  <si>
    <t>Lote</t>
  </si>
  <si>
    <t>DESCRIPCION (Calle - Altura - ubicación)</t>
  </si>
  <si>
    <t>PLANILLA DE CARGAS PARA LOTEOS O PH</t>
  </si>
  <si>
    <t>Nombre del Loteo</t>
  </si>
  <si>
    <t>Propietario del Loteo</t>
  </si>
  <si>
    <t>Lote/Lotes a fraccionar</t>
  </si>
  <si>
    <t>Potencia Total Simultanea (Considerando la fase mas cargada) [kVA]</t>
  </si>
  <si>
    <t>Potencia de Transformador a Instalar [kVA]</t>
  </si>
  <si>
    <t xml:space="preserve">Para cada medidor indicar si es oficina, local comercial o reserva fiscal con "L.C" ; o vivienda, lote residencial con "Viv/dpto" </t>
  </si>
  <si>
    <t>o Servicio comun, espacio verde o alumbrado público con "S.C"  o si se trata de un Equipo de medición con "E.M".</t>
  </si>
  <si>
    <t>Tener en cuenta que las potencias para medidores que no sean equipos de medición serán de 4, 6 o 10 kW unicamente</t>
  </si>
  <si>
    <t>Tener en cuenta que las potencias para medidores que sean equipos de medición la potencia a contratar debe ser un numero redondo (sin decimales).</t>
  </si>
  <si>
    <t>Tener en cuenta que deberá presentar una planilla de cargas por cada transformador a instalar.</t>
  </si>
  <si>
    <t>4- Completar a mediante la lista desplegable la potencia del transformador a instalar.</t>
  </si>
  <si>
    <t>ETAPA (Proyecto o Conforme a Obra)</t>
  </si>
  <si>
    <t>Dirección (Nombres y alturas)</t>
  </si>
  <si>
    <t>Unidad Funcional</t>
  </si>
  <si>
    <t>Nomenclatura catastral loteo</t>
  </si>
  <si>
    <t>Numero de Inmueble               (A completar por CALF)</t>
  </si>
  <si>
    <t>Numero de Inmueble                (A completar por CALF)</t>
  </si>
  <si>
    <t>Numero de Inmueble                  (A completar por CALF)</t>
  </si>
  <si>
    <t>Por el momento la planilla solo llega hasta 250 medidores, en el caso de tener una cantidad mayor deberá utilizar una planilla propia con un formato similar.</t>
  </si>
  <si>
    <t>07/08/2025</t>
  </si>
  <si>
    <t>Link de ubicación Google</t>
  </si>
  <si>
    <t>5- Agregar link de ubicación google</t>
  </si>
  <si>
    <t xml:space="preserve">5.1 Se debe abrir google maps y posicionar el cursor del mouse sobre la ubicación del gabinete </t>
  </si>
  <si>
    <t>5.2 Se da click derecho en la ubicación del gabinete y en la ventana emergente se elige la opcion "compartir esta ubicación" . Luego se copia el link y se pega en la hoja de excel.</t>
  </si>
  <si>
    <t>6- Guardar como "PDF"  y adjuntar al proyecto.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</si>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</sst>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General_)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name val="Arial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Protection="1">
      <protection locked="0"/>
    </xf>
    <xf numFmtId="4" fontId="6" fillId="0" borderId="5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4" fontId="6" fillId="0" borderId="18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 applyProtection="1">
      <alignment horizontal="left" vertical="center" wrapText="1"/>
      <protection locked="0"/>
    </xf>
    <xf numFmtId="165" fontId="6" fillId="0" borderId="3" xfId="0" applyNumberFormat="1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5" fontId="19" fillId="0" borderId="23" xfId="0" applyNumberFormat="1" applyFont="1" applyBorder="1" applyAlignment="1" applyProtection="1">
      <alignment horizontal="left" vertical="center" wrapText="1"/>
      <protection locked="0"/>
    </xf>
    <xf numFmtId="165" fontId="19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 applyProtection="1">
      <alignment horizontal="center" vertical="center"/>
      <protection locked="0"/>
    </xf>
    <xf numFmtId="2" fontId="13" fillId="0" borderId="5" xfId="0" applyNumberFormat="1" applyFont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8" xfId="0" applyFill="1" applyBorder="1" applyAlignment="1">
      <alignment vertical="top"/>
    </xf>
    <xf numFmtId="0" fontId="18" fillId="4" borderId="7" xfId="0" applyFont="1" applyFill="1" applyBorder="1" applyAlignment="1">
      <alignment vertical="top"/>
    </xf>
    <xf numFmtId="0" fontId="17" fillId="5" borderId="7" xfId="0" applyFont="1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8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13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11" fillId="0" borderId="6" xfId="0" quotePrefix="1" applyFont="1" applyBorder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9" xfId="0" applyNumberFormat="1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165" fontId="6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2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4" fontId="6" fillId="0" borderId="29" xfId="0" applyNumberFormat="1" applyFont="1" applyBorder="1" applyAlignment="1">
      <alignment horizontal="center" vertical="center"/>
    </xf>
    <xf numFmtId="0" fontId="1" fillId="0" borderId="0" xfId="0" applyFont="1"/>
    <xf numFmtId="165" fontId="13" fillId="0" borderId="6" xfId="0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165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2" fontId="13" fillId="0" borderId="6" xfId="0" applyNumberFormat="1" applyFont="1" applyBorder="1" applyAlignment="1" applyProtection="1">
      <alignment horizontal="center"/>
      <protection locked="0"/>
    </xf>
    <xf numFmtId="2" fontId="13" fillId="0" borderId="6" xfId="0" applyNumberFormat="1" applyFont="1" applyBorder="1" applyAlignment="1" applyProtection="1">
      <alignment horizontal="center" vertical="center"/>
      <protection locked="0"/>
    </xf>
    <xf numFmtId="4" fontId="13" fillId="0" borderId="6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vertical="top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12" fillId="0" borderId="6" xfId="0" applyFont="1" applyBorder="1"/>
    <xf numFmtId="2" fontId="5" fillId="0" borderId="29" xfId="0" applyNumberFormat="1" applyFont="1" applyBorder="1" applyAlignment="1" applyProtection="1">
      <alignment horizontal="center"/>
      <protection locked="0"/>
    </xf>
    <xf numFmtId="2" fontId="13" fillId="0" borderId="29" xfId="0" applyNumberFormat="1" applyFont="1" applyBorder="1" applyAlignment="1" applyProtection="1">
      <alignment horizontal="center"/>
      <protection locked="0"/>
    </xf>
    <xf numFmtId="3" fontId="6" fillId="0" borderId="39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3" fontId="6" fillId="0" borderId="34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165" fontId="6" fillId="0" borderId="37" xfId="0" applyNumberFormat="1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2" fontId="5" fillId="0" borderId="41" xfId="0" applyNumberFormat="1" applyFont="1" applyBorder="1" applyAlignment="1" applyProtection="1">
      <alignment horizontal="center"/>
      <protection locked="0"/>
    </xf>
    <xf numFmtId="4" fontId="6" fillId="0" borderId="41" xfId="0" applyNumberFormat="1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165" fontId="19" fillId="0" borderId="42" xfId="0" applyNumberFormat="1" applyFont="1" applyBorder="1" applyAlignment="1" applyProtection="1">
      <alignment horizontal="left" vertical="center" wrapText="1"/>
      <protection locked="0"/>
    </xf>
    <xf numFmtId="2" fontId="13" fillId="0" borderId="37" xfId="0" applyNumberFormat="1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3" fontId="6" fillId="0" borderId="6" xfId="0" applyNumberFormat="1" applyFont="1" applyBorder="1" applyAlignment="1" applyProtection="1">
      <alignment horizontal="center" vertical="center"/>
      <protection locked="0"/>
    </xf>
    <xf numFmtId="3" fontId="6" fillId="0" borderId="29" xfId="0" applyNumberFormat="1" applyFont="1" applyBorder="1" applyAlignment="1" applyProtection="1">
      <alignment horizontal="center" vertical="center"/>
      <protection locked="0"/>
    </xf>
    <xf numFmtId="3" fontId="13" fillId="0" borderId="6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0" fontId="18" fillId="8" borderId="7" xfId="0" applyFont="1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8" xfId="0" applyFill="1" applyBorder="1" applyAlignment="1">
      <alignment vertical="top"/>
    </xf>
    <xf numFmtId="17" fontId="3" fillId="0" borderId="10" xfId="0" quotePrefix="1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3" fontId="19" fillId="0" borderId="22" xfId="0" applyNumberFormat="1" applyFont="1" applyBorder="1" applyAlignment="1" applyProtection="1">
      <alignment horizontal="center" vertical="center"/>
      <protection locked="0"/>
    </xf>
    <xf numFmtId="3" fontId="19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top"/>
    </xf>
    <xf numFmtId="0" fontId="8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 wrapText="1"/>
    </xf>
    <xf numFmtId="3" fontId="13" fillId="0" borderId="22" xfId="0" applyNumberFormat="1" applyFont="1" applyBorder="1" applyAlignment="1" applyProtection="1">
      <alignment horizontal="center" vertical="center"/>
      <protection locked="0"/>
    </xf>
    <xf numFmtId="3" fontId="6" fillId="0" borderId="23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3" fillId="0" borderId="21" xfId="0" applyFont="1" applyBorder="1" applyAlignment="1" applyProtection="1">
      <alignment horizontal="center" vertical="center"/>
      <protection locked="0"/>
    </xf>
    <xf numFmtId="3" fontId="13" fillId="0" borderId="44" xfId="0" applyNumberFormat="1" applyFont="1" applyBorder="1" applyAlignment="1" applyProtection="1">
      <alignment horizontal="center" vertical="center"/>
      <protection locked="0"/>
    </xf>
    <xf numFmtId="165" fontId="13" fillId="0" borderId="29" xfId="0" applyNumberFormat="1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165" fontId="13" fillId="0" borderId="29" xfId="0" applyNumberFormat="1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2" fontId="13" fillId="0" borderId="29" xfId="0" applyNumberFormat="1" applyFont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4" fontId="13" fillId="0" borderId="29" xfId="0" applyNumberFormat="1" applyFont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3" fontId="6" fillId="0" borderId="22" xfId="0" applyNumberFormat="1" applyFont="1" applyBorder="1" applyAlignment="1" applyProtection="1">
      <alignment horizontal="center" vertical="center"/>
      <protection locked="0"/>
    </xf>
    <xf numFmtId="3" fontId="6" fillId="0" borderId="44" xfId="0" applyNumberFormat="1" applyFont="1" applyBorder="1" applyAlignment="1" applyProtection="1">
      <alignment horizontal="center" vertical="center"/>
      <protection locked="0"/>
    </xf>
    <xf numFmtId="3" fontId="6" fillId="0" borderId="42" xfId="0" applyNumberFormat="1" applyFont="1" applyBorder="1" applyAlignment="1" applyProtection="1">
      <alignment horizontal="center" vertical="center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165" fontId="19" fillId="0" borderId="49" xfId="0" applyNumberFormat="1" applyFont="1" applyBorder="1" applyAlignment="1" applyProtection="1">
      <alignment horizontal="left" vertical="center" wrapText="1"/>
      <protection locked="0"/>
    </xf>
    <xf numFmtId="165" fontId="19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3" fontId="6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6" borderId="6" xfId="0" applyFill="1" applyBorder="1" applyProtection="1">
      <protection locked="0"/>
    </xf>
    <xf numFmtId="0" fontId="17" fillId="7" borderId="7" xfId="0" applyFont="1" applyFill="1" applyBorder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165" fontId="16" fillId="0" borderId="2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23" fillId="6" borderId="6" xfId="0" applyFont="1" applyFill="1" applyBorder="1" applyAlignment="1">
      <alignment horizontal="left"/>
    </xf>
    <xf numFmtId="165" fontId="9" fillId="0" borderId="27" xfId="0" applyNumberFormat="1" applyFont="1" applyBorder="1" applyAlignment="1">
      <alignment horizontal="left" wrapText="1"/>
    </xf>
    <xf numFmtId="165" fontId="9" fillId="0" borderId="17" xfId="0" applyNumberFormat="1" applyFont="1" applyBorder="1" applyAlignment="1">
      <alignment horizontal="left" wrapText="1"/>
    </xf>
    <xf numFmtId="165" fontId="10" fillId="0" borderId="9" xfId="0" applyNumberFormat="1" applyFont="1" applyBorder="1" applyAlignment="1">
      <alignment horizontal="left" wrapText="1"/>
    </xf>
    <xf numFmtId="165" fontId="10" fillId="0" borderId="6" xfId="0" applyNumberFormat="1" applyFont="1" applyBorder="1" applyAlignment="1">
      <alignment horizontal="left" wrapText="1"/>
    </xf>
    <xf numFmtId="165" fontId="9" fillId="2" borderId="9" xfId="0" applyNumberFormat="1" applyFont="1" applyFill="1" applyBorder="1" applyAlignment="1">
      <alignment horizontal="left" wrapText="1"/>
    </xf>
    <xf numFmtId="165" fontId="9" fillId="2" borderId="6" xfId="0" applyNumberFormat="1" applyFont="1" applyFill="1" applyBorder="1" applyAlignment="1">
      <alignment horizontal="left" wrapText="1"/>
    </xf>
    <xf numFmtId="165" fontId="9" fillId="0" borderId="9" xfId="0" applyNumberFormat="1" applyFont="1" applyBorder="1" applyAlignment="1">
      <alignment horizontal="left" wrapText="1"/>
    </xf>
    <xf numFmtId="165" fontId="9" fillId="0" borderId="6" xfId="0" applyNumberFormat="1" applyFont="1" applyBorder="1" applyAlignment="1">
      <alignment horizontal="left" wrapText="1"/>
    </xf>
    <xf numFmtId="165" fontId="10" fillId="2" borderId="9" xfId="0" applyNumberFormat="1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0" fontId="23" fillId="6" borderId="50" xfId="0" applyFont="1" applyFill="1" applyBorder="1" applyAlignment="1">
      <alignment horizontal="center"/>
    </xf>
    <xf numFmtId="0" fontId="23" fillId="6" borderId="51" xfId="0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/>
    </xf>
    <xf numFmtId="165" fontId="24" fillId="0" borderId="19" xfId="0" applyNumberFormat="1" applyFont="1" applyBorder="1" applyAlignment="1">
      <alignment horizontal="center" vertical="center"/>
    </xf>
    <xf numFmtId="165" fontId="24" fillId="0" borderId="20" xfId="0" applyNumberFormat="1" applyFont="1" applyBorder="1" applyAlignment="1">
      <alignment horizontal="center" vertical="center"/>
    </xf>
    <xf numFmtId="165" fontId="24" fillId="0" borderId="20" xfId="0" applyNumberFormat="1" applyFont="1" applyBorder="1" applyAlignment="1" applyProtection="1">
      <alignment horizontal="center" vertical="center"/>
      <protection locked="0"/>
    </xf>
    <xf numFmtId="165" fontId="24" fillId="0" borderId="26" xfId="0" applyNumberFormat="1" applyFont="1" applyBorder="1" applyAlignment="1" applyProtection="1">
      <alignment horizontal="center" vertical="center"/>
      <protection locked="0"/>
    </xf>
    <xf numFmtId="165" fontId="16" fillId="0" borderId="30" xfId="0" applyNumberFormat="1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165" fontId="16" fillId="0" borderId="31" xfId="0" applyNumberFormat="1" applyFont="1" applyBorder="1" applyAlignment="1">
      <alignment horizontal="center"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8" fillId="0" borderId="10" xfId="0" quotePrefix="1" applyNumberFormat="1" applyFont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2" fillId="6" borderId="6" xfId="0" applyFont="1" applyFill="1" applyBorder="1" applyAlignment="1">
      <alignment horizontal="center"/>
    </xf>
    <xf numFmtId="0" fontId="12" fillId="6" borderId="6" xfId="0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left" wrapText="1"/>
    </xf>
    <xf numFmtId="165" fontId="4" fillId="0" borderId="20" xfId="0" applyNumberFormat="1" applyFont="1" applyBorder="1" applyAlignment="1">
      <alignment horizontal="left" wrapText="1"/>
    </xf>
    <xf numFmtId="0" fontId="23" fillId="6" borderId="9" xfId="0" applyFont="1" applyFill="1" applyBorder="1" applyAlignment="1">
      <alignment horizontal="left"/>
    </xf>
    <xf numFmtId="165" fontId="4" fillId="0" borderId="9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4" fontId="5" fillId="0" borderId="20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165" fontId="21" fillId="0" borderId="27" xfId="0" applyNumberFormat="1" applyFont="1" applyBorder="1" applyAlignment="1">
      <alignment horizontal="center" vertical="center"/>
    </xf>
    <xf numFmtId="165" fontId="21" fillId="0" borderId="17" xfId="0" applyNumberFormat="1" applyFont="1" applyBorder="1" applyAlignment="1">
      <alignment horizontal="center" vertical="center"/>
    </xf>
    <xf numFmtId="17" fontId="8" fillId="0" borderId="6" xfId="0" quotePrefix="1" applyNumberFormat="1" applyFont="1" applyBorder="1" applyAlignment="1">
      <alignment horizontal="center" vertical="center"/>
    </xf>
    <xf numFmtId="17" fontId="8" fillId="0" borderId="10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2" fillId="0" borderId="1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23" fillId="6" borderId="50" xfId="0" applyFont="1" applyFill="1" applyBorder="1" applyAlignment="1">
      <alignment horizontal="left"/>
    </xf>
    <xf numFmtId="0" fontId="23" fillId="6" borderId="51" xfId="0" applyFont="1" applyFill="1" applyBorder="1" applyAlignment="1">
      <alignment horizontal="left"/>
    </xf>
    <xf numFmtId="0" fontId="23" fillId="6" borderId="22" xfId="0" applyFont="1" applyFill="1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6" fillId="0" borderId="17" xfId="0" applyNumberFormat="1" applyFont="1" applyBorder="1" applyAlignment="1">
      <alignment horizontal="center" vertical="center"/>
    </xf>
    <xf numFmtId="165" fontId="16" fillId="0" borderId="28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65" fontId="4" fillId="0" borderId="32" xfId="0" applyNumberFormat="1" applyFont="1" applyBorder="1" applyAlignment="1">
      <alignment horizontal="left" wrapText="1"/>
    </xf>
    <xf numFmtId="165" fontId="4" fillId="0" borderId="24" xfId="0" applyNumberFormat="1" applyFont="1" applyBorder="1" applyAlignment="1">
      <alignment horizontal="left"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2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numFmt numFmtId="3" formatCode="#,##0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General_)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General_)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3300"/>
      <color rgb="FFC5E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359016</xdr:colOff>
      <xdr:row>30</xdr:row>
      <xdr:rowOff>12181</xdr:rowOff>
    </xdr:from>
    <xdr:to>
      <xdr:col>7</xdr:col>
      <xdr:colOff>663096</xdr:colOff>
      <xdr:row>30</xdr:row>
      <xdr:rowOff>2118152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6F833CF-BA9C-416B-A594-916558164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0516" y="11789563"/>
          <a:ext cx="2063404" cy="2105971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537882</xdr:colOff>
      <xdr:row>29</xdr:row>
      <xdr:rowOff>289316</xdr:rowOff>
    </xdr:from>
    <xdr:to>
      <xdr:col>3</xdr:col>
      <xdr:colOff>461794</xdr:colOff>
      <xdr:row>30</xdr:row>
      <xdr:rowOff>2102987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D81FAF5-AEDC-4BC0-8EAE-59B4A065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82" y="11730522"/>
          <a:ext cx="3700294" cy="2149847"/>
        </a:xfrm>
        <a:prstGeom prst="rect">
          <a:avLst/>
        </a:prstGeom>
      </xdr:spPr>
    </xdr:pic>
    <xdr:clientData/>
  </xdr:twoCellAnchor>
  <xdr:twoCellAnchor editAs="oneCell">
    <xdr:from>
      <xdr:col>0</xdr:col>
      <xdr:colOff>493059</xdr:colOff>
      <xdr:row>0</xdr:row>
      <xdr:rowOff>33617</xdr:rowOff>
    </xdr:from>
    <xdr:to>
      <xdr:col>0</xdr:col>
      <xdr:colOff>2398059</xdr:colOff>
      <xdr:row>3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E09BAA-D1A3-4574-A4F0-FD6A9FD3D25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59" y="33617"/>
          <a:ext cx="1905000" cy="739589"/>
        </a:xfrm>
        <a:prstGeom prst="rect">
          <a:avLst/>
        </a:prstGeom>
      </xdr:spPr>
    </xdr:pic>
    <xdr:clientData/>
  </xdr:twoCellAnchor>
  <xdr:twoCellAnchor>
    <xdr:from>
      <xdr:col>1</xdr:col>
      <xdr:colOff>245535</xdr:colOff>
      <xdr:row>30</xdr:row>
      <xdr:rowOff>408282</xdr:rowOff>
    </xdr:from>
    <xdr:to>
      <xdr:col>3</xdr:col>
      <xdr:colOff>339587</xdr:colOff>
      <xdr:row>30</xdr:row>
      <xdr:rowOff>648479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4EFCFF2-7359-4AC3-9608-B55CD12FA788}"/>
            </a:ext>
          </a:extLst>
        </xdr:cNvPr>
        <xdr:cNvSpPr/>
      </xdr:nvSpPr>
      <xdr:spPr>
        <a:xfrm>
          <a:off x="2769660" y="12143082"/>
          <a:ext cx="1351352" cy="240197"/>
        </a:xfrm>
        <a:prstGeom prst="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3</xdr:col>
      <xdr:colOff>351376</xdr:colOff>
      <xdr:row>30</xdr:row>
      <xdr:rowOff>665756</xdr:rowOff>
    </xdr:from>
    <xdr:to>
      <xdr:col>4</xdr:col>
      <xdr:colOff>347870</xdr:colOff>
      <xdr:row>30</xdr:row>
      <xdr:rowOff>1076739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93DDF6B5-71D4-4524-B45D-D037C1F9C612}"/>
            </a:ext>
          </a:extLst>
        </xdr:cNvPr>
        <xdr:cNvCxnSpPr/>
      </xdr:nvCxnSpPr>
      <xdr:spPr>
        <a:xfrm>
          <a:off x="4132801" y="12400556"/>
          <a:ext cx="606094" cy="410983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404387</xdr:colOff>
      <xdr:row>30</xdr:row>
      <xdr:rowOff>1108408</xdr:rowOff>
    </xdr:from>
    <xdr:to>
      <xdr:col>7</xdr:col>
      <xdr:colOff>609990</xdr:colOff>
      <xdr:row>30</xdr:row>
      <xdr:rowOff>1381734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A005C7B-C187-4DF4-BD18-A9AB04882492}"/>
            </a:ext>
          </a:extLst>
        </xdr:cNvPr>
        <xdr:cNvSpPr/>
      </xdr:nvSpPr>
      <xdr:spPr>
        <a:xfrm>
          <a:off x="4795412" y="12843208"/>
          <a:ext cx="1967728" cy="273326"/>
        </a:xfrm>
        <a:prstGeom prst="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 editAs="oneCell">
    <xdr:from>
      <xdr:col>0</xdr:col>
      <xdr:colOff>2105243</xdr:colOff>
      <xdr:row>27</xdr:row>
      <xdr:rowOff>179295</xdr:rowOff>
    </xdr:from>
    <xdr:to>
      <xdr:col>7</xdr:col>
      <xdr:colOff>248794</xdr:colOff>
      <xdr:row>27</xdr:row>
      <xdr:rowOff>2400647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1A711B-0C03-4D7E-8155-DEF3A567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5243" y="8594913"/>
          <a:ext cx="4284375" cy="22213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309190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12</xdr:col>
      <xdr:colOff>1471240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</xdr:colOff>
      <xdr:row>0</xdr:row>
      <xdr:rowOff>22412</xdr:rowOff>
    </xdr:from>
    <xdr:to>
      <xdr:col>2</xdr:col>
      <xdr:colOff>907676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3ECB19-5D69-44FC-9A81-2F9B7F61DA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7" y="22412"/>
          <a:ext cx="1905000" cy="739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</xdr:colOff>
      <xdr:row>0</xdr:row>
      <xdr:rowOff>22412</xdr:rowOff>
    </xdr:from>
    <xdr:to>
      <xdr:col>2</xdr:col>
      <xdr:colOff>993401</xdr:colOff>
      <xdr:row>3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9B021C-3EB5-4FD0-A2F3-1E7E2AB695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44</xdr:row>
      <xdr:rowOff>22412</xdr:rowOff>
    </xdr:from>
    <xdr:to>
      <xdr:col>2</xdr:col>
      <xdr:colOff>993401</xdr:colOff>
      <xdr:row>47</xdr:row>
      <xdr:rowOff>57151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338A63-D6A5-40AD-BCFE-9027564501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</xdr:colOff>
      <xdr:row>0</xdr:row>
      <xdr:rowOff>22412</xdr:rowOff>
    </xdr:from>
    <xdr:to>
      <xdr:col>2</xdr:col>
      <xdr:colOff>745751</xdr:colOff>
      <xdr:row>3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8400FAA-F232-4E1F-A8D4-FEF7A362FF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45</xdr:row>
      <xdr:rowOff>22412</xdr:rowOff>
    </xdr:from>
    <xdr:to>
      <xdr:col>2</xdr:col>
      <xdr:colOff>745751</xdr:colOff>
      <xdr:row>48</xdr:row>
      <xdr:rowOff>57151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EC36DDA-E535-4291-8249-6934C00C67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90</xdr:row>
      <xdr:rowOff>22412</xdr:rowOff>
    </xdr:from>
    <xdr:to>
      <xdr:col>2</xdr:col>
      <xdr:colOff>745751</xdr:colOff>
      <xdr:row>93</xdr:row>
      <xdr:rowOff>57151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F7A9B13-90FB-41E0-A7D8-C6779D677D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</xdr:colOff>
      <xdr:row>132</xdr:row>
      <xdr:rowOff>22412</xdr:rowOff>
    </xdr:from>
    <xdr:to>
      <xdr:col>2</xdr:col>
      <xdr:colOff>907676</xdr:colOff>
      <xdr:row>135</xdr:row>
      <xdr:rowOff>57151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D838AAC-9513-42E3-A335-9C04A910C3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88</xdr:row>
      <xdr:rowOff>22412</xdr:rowOff>
    </xdr:from>
    <xdr:to>
      <xdr:col>2</xdr:col>
      <xdr:colOff>907676</xdr:colOff>
      <xdr:row>91</xdr:row>
      <xdr:rowOff>57151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FC79A3A-5FB2-45E6-A723-629B3E8F47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44</xdr:row>
      <xdr:rowOff>22412</xdr:rowOff>
    </xdr:from>
    <xdr:to>
      <xdr:col>2</xdr:col>
      <xdr:colOff>907676</xdr:colOff>
      <xdr:row>47</xdr:row>
      <xdr:rowOff>57151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DAD3ED0-53AF-419D-91C5-4C5FF386DA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0</xdr:row>
      <xdr:rowOff>22412</xdr:rowOff>
    </xdr:from>
    <xdr:to>
      <xdr:col>2</xdr:col>
      <xdr:colOff>907676</xdr:colOff>
      <xdr:row>3</xdr:row>
      <xdr:rowOff>57151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9BB835-5A5D-4262-B926-B45F8C2326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</xdr:colOff>
      <xdr:row>0</xdr:row>
      <xdr:rowOff>22412</xdr:rowOff>
    </xdr:from>
    <xdr:to>
      <xdr:col>2</xdr:col>
      <xdr:colOff>860051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77E935-B86D-49F2-A417-835CF1C76F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04" y="22412"/>
          <a:ext cx="1908922" cy="7395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14</xdr:col>
      <xdr:colOff>175840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740" y="182880"/>
          <a:ext cx="6690940" cy="25834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485775</xdr:colOff>
      <xdr:row>1</xdr:row>
      <xdr:rowOff>114300</xdr:rowOff>
    </xdr:from>
    <xdr:to>
      <xdr:col>16</xdr:col>
      <xdr:colOff>658358</xdr:colOff>
      <xdr:row>13</xdr:row>
      <xdr:rowOff>76466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9AEFB5-C0BD-40C8-A7F1-4001796BB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725" y="285750"/>
          <a:ext cx="8116433" cy="19052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137740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CBAB51-45A5-4B67-B2D3-A4E4B0B6E942}" name="Tabla4" displayName="Tabla4" ref="A12:N27" totalsRowShown="0" headerRowDxfId="256" dataDxfId="254" headerRowBorderDxfId="255" tableBorderDxfId="253" totalsRowBorderDxfId="252">
  <tableColumns count="14">
    <tableColumn id="29" xr3:uid="{360305E0-6AED-4C1B-8E5C-5FB9EFE68637}" name="Suministro Nº" dataDxfId="251"/>
    <tableColumn id="13" xr3:uid="{7775A8F0-400D-40D8-BDF2-FB16CDFEBCC8}" name="Numero de Inmueble                (A completar por CALF)" dataDxfId="250"/>
    <tableColumn id="1" xr3:uid="{AE39DDEE-F28C-4258-A3E4-40971CB44A37}" name="DESCRIPCION (Calle - Altura - ubicación)" dataDxfId="249"/>
    <tableColumn id="2" xr3:uid="{8B815F79-FE71-475C-986A-61993127765C}" name="Manzana" dataDxfId="248"/>
    <tableColumn id="3" xr3:uid="{F3CD9E3E-FBF0-4662-B71B-EFCDF97CE637}" name="Lote" dataDxfId="247"/>
    <tableColumn id="4" xr3:uid="{8A117CC1-D85A-40A6-9EA2-B8B24F2B48BA}" name="Unidad Funcional" dataDxfId="246"/>
    <tableColumn id="5" xr3:uid="{A296305B-0558-4722-8528-82BAE5D910A4}" name="Tipo de Consumo" dataDxfId="245"/>
    <tableColumn id="6" xr3:uid="{7B873347-4FA1-49ED-BDAB-EBE493A47BC4}" name="Fase / Fases" dataDxfId="244"/>
    <tableColumn id="7" xr3:uid="{7196C23D-B468-4396-90FC-4C693026E4F4}" name="Potencia Unitaria _x000a_(kW)" dataDxfId="243"/>
    <tableColumn id="8" xr3:uid="{8457C69A-1940-41FF-8C2A-6CC65C067CCD}" name="Corriente Fase R [A] Cos φ=0,85" dataDxfId="242"/>
    <tableColumn id="9" xr3:uid="{1EDAC939-417C-4A83-A3EB-587BD6DB1040}" name="Corriente Fase S [A] Cos φ=0,85" dataDxfId="241"/>
    <tableColumn id="10" xr3:uid="{E7CC9811-6A53-496F-A0DD-6BBAEE70FAC3}" name="Corriente Fase T [A] Cos φ=0,85" dataDxfId="240"/>
    <tableColumn id="11" xr3:uid="{4EF0D372-A838-4A71-97BA-E5E229E8F79C}" name="Corriente Trifásica [A] Cos φ=0,85" dataDxfId="239"/>
    <tableColumn id="12" xr3:uid="{A7FEE924-77C4-4F73-8F60-B1F30475C33A}" name="Protección (Polos x In)" dataDxfId="238"/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BCCB23A-174F-4BF6-B246-70F55CA38596}" name="Tabla16" displayName="Tabla16" ref="A138:N156" totalsRowShown="0" headerRowDxfId="89" dataDxfId="87" headerRowBorderDxfId="88" tableBorderDxfId="86">
  <tableColumns count="14">
    <tableColumn id="13" xr3:uid="{FE05B95F-A5D1-4CB5-9EA7-21EF66FC81AB}" name="Suministro Nº" dataDxfId="85"/>
    <tableColumn id="14" xr3:uid="{5B61B647-3836-4358-B3D0-8E4EE8912DA3}" name="Numero de Inmueble                  (A completar por CALF)" dataDxfId="84"/>
    <tableColumn id="1" xr3:uid="{9E1DF26C-3B87-45EC-B63A-700E320DBCAF}" name="DESCRIPCION (Calle - Altura - ubicación)" dataDxfId="83"/>
    <tableColumn id="2" xr3:uid="{1DBCDCE6-B07C-4408-92A2-49D524020001}" name="Manzana" dataDxfId="82"/>
    <tableColumn id="3" xr3:uid="{C34A5B5D-1E23-4928-8C1E-3217C6283219}" name="Lote" dataDxfId="81"/>
    <tableColumn id="4" xr3:uid="{F89FBE24-46EA-46BD-8AB4-6CF419A3A785}" name="Unidad Funcional" dataDxfId="80"/>
    <tableColumn id="5" xr3:uid="{2F28C37A-1ADC-4B07-9AB3-B25CBFBD2966}" name="Tipo de Consumo" dataDxfId="79"/>
    <tableColumn id="6" xr3:uid="{67B4FA87-8A64-4726-96A7-AE8A29332BBC}" name="Fase / Fases" dataDxfId="78"/>
    <tableColumn id="7" xr3:uid="{A658FC31-206B-4C23-87CE-85AA2881A3CF}" name="Potencia Unitaria _x000a_(kW)" dataDxfId="77"/>
    <tableColumn id="8" xr3:uid="{1ECF83F8-1F56-46A7-9571-9DA34ED26C18}" name="Corriente Fase R [A] Cos φ=0,85" dataDxfId="76">
      <calculatedColumnFormula>IF(H139="R",I139*1000/(220*0.85),"")</calculatedColumnFormula>
    </tableColumn>
    <tableColumn id="9" xr3:uid="{72BA1E39-8679-462B-9DC9-62EDC759076E}" name="Corriente Fase S [A] Cos φ=0,85" dataDxfId="75">
      <calculatedColumnFormula>IF(H139="S",I139*1000/(220*0.85),"")</calculatedColumnFormula>
    </tableColumn>
    <tableColumn id="10" xr3:uid="{34E6AF72-EED4-481E-B2B1-15EFB1D0C772}" name="Corriente Fase T [A] Cos φ=0,85" dataDxfId="74">
      <calculatedColumnFormula>IF(H139="T",I139*1000/(220*0.85),"")</calculatedColumnFormula>
    </tableColumn>
    <tableColumn id="11" xr3:uid="{08879C63-0A18-4075-95F6-72C6A6E3596A}" name="Corriente Trifásica [A] Cos φ=0,85" dataDxfId="73">
      <calculatedColumnFormula>IF(H139="RST",I139*1000/(380*1.73*0.85),"")</calculatedColumnFormula>
    </tableColumn>
    <tableColumn id="12" xr3:uid="{C3E0ABCE-3594-47F8-B014-5013DDC8A994}" name="Protección (Polos x In)" dataDxfId="7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E8FA2-C430-47B2-A9A9-986DAA372EAA}" name="Tabla42" displayName="Tabla42" ref="A12:N262" totalsRowShown="0" headerRowDxfId="71" dataDxfId="69" headerRowBorderDxfId="70" tableBorderDxfId="68" totalsRowBorderDxfId="67">
  <tableColumns count="14">
    <tableColumn id="29" xr3:uid="{DA03E68E-3FC9-4165-A57A-F5BF2D8DC465}" name="Suministro Nº" dataDxfId="66"/>
    <tableColumn id="13" xr3:uid="{FA2E9F57-32A9-4A65-82E6-143AC526F2EF}" name="Numero de Inmueble                  (A completar por CALF)" dataDxfId="65"/>
    <tableColumn id="1" xr3:uid="{770D613F-6FBA-42F6-8AD3-2E3C82F2E9D8}" name="DESCRIPCION (Calle - Altura - ubicación)" dataDxfId="64"/>
    <tableColumn id="2" xr3:uid="{CE026802-16B2-4C1E-80D4-43CBD1345875}" name="Manzana" dataDxfId="63"/>
    <tableColumn id="3" xr3:uid="{66347AC4-6D7B-4E94-BB56-8BD4DEF3CFAD}" name="Lote" dataDxfId="62"/>
    <tableColumn id="4" xr3:uid="{0DFEA89A-F01A-4AD5-92D6-BC3EA82CAB92}" name="Unidad Funcional" dataDxfId="61"/>
    <tableColumn id="5" xr3:uid="{0791CC7E-5DC4-4440-BF01-1C7D8FDCB2CF}" name="Tipo de Consumo" dataDxfId="60"/>
    <tableColumn id="6" xr3:uid="{395846B7-9044-4D6D-86CC-12EA3A6231B5}" name="Fase / Fases" dataDxfId="59"/>
    <tableColumn id="7" xr3:uid="{E3B91D2B-F8E7-4110-9F3E-FB8891BA736A}" name="Potencia Unitaria _x000a_(kW)" dataDxfId="58"/>
    <tableColumn id="8" xr3:uid="{C288BA7A-0272-478C-A23E-CFFDB282E188}" name="Corriente Fase R [A] Cos φ=0,85" dataDxfId="57">
      <calculatedColumnFormula>IF(H13="R",I13*1000/(220*0.85),"")</calculatedColumnFormula>
    </tableColumn>
    <tableColumn id="9" xr3:uid="{188B5151-8C08-4F6D-B749-B64D9E8BA9E4}" name="Corriente Fase S [A] Cos φ=0,85" dataDxfId="56">
      <calculatedColumnFormula>IF(H13="S",I13*1000/(220*0.85),"")</calculatedColumnFormula>
    </tableColumn>
    <tableColumn id="10" xr3:uid="{B777CAA4-B644-4D8A-B453-3A3B2E2BF2B8}" name="Corriente Fase T [A] Cos φ=0,85" dataDxfId="55">
      <calculatedColumnFormula>IF(H13="T",I13*1000/(220*0.85),"")</calculatedColumnFormula>
    </tableColumn>
    <tableColumn id="11" xr3:uid="{20F8F591-A5EB-47FC-9C95-6ECD10B5D32B}" name="Corriente Trifásica [A] Cos φ=0,85" dataDxfId="54">
      <calculatedColumnFormula>IF(H13="RST",I13*1000/(380*1.73*0.85),"")</calculatedColumnFormula>
    </tableColumn>
    <tableColumn id="12" xr3:uid="{838AD009-A2F3-493C-AD41-A6093DD1540E}" name="Protección (Polos x In)" dataDxfId="53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298C47-659D-4C81-858E-5CF350F9CCCC}" name="Tabla6" displayName="Tabla6" ref="A12:N39" totalsRowShown="0" headerRowDxfId="237" dataDxfId="235" headerRowBorderDxfId="236" tableBorderDxfId="234" totalsRowBorderDxfId="233">
  <tableColumns count="14">
    <tableColumn id="14" xr3:uid="{454375D5-E506-490A-A424-C58C7436BBDB}" name="Suministro Nº" dataDxfId="232"/>
    <tableColumn id="13" xr3:uid="{FE07B294-8612-4E76-B014-62C1BAB29FF9}" name="Numero de Inmueble               (A completar por CALF)" dataDxfId="231"/>
    <tableColumn id="1" xr3:uid="{7DDB5A3E-1BCA-4A87-94E1-5C0A2CDB337E}" name="DESCRIPCION (Calle - Altura - ubicación)" dataDxfId="230"/>
    <tableColumn id="2" xr3:uid="{BBD4BFA1-223A-464C-A660-01DA66F11F42}" name="Manzana" dataDxfId="229"/>
    <tableColumn id="3" xr3:uid="{7FD53301-E8C6-43EC-B155-9E082A6C2653}" name="Lote" dataDxfId="228"/>
    <tableColumn id="4" xr3:uid="{6E65FDFE-5B15-4D72-A104-AFA545452FF0}" name="Unidad Funcional" dataDxfId="227"/>
    <tableColumn id="5" xr3:uid="{07B0E622-8BB2-48D4-BB16-5F2FDE33B103}" name="Tipo de Consumo" dataDxfId="226"/>
    <tableColumn id="6" xr3:uid="{3A0357E4-A308-4A14-B96A-763EF4C6D1C8}" name="Fase / Fases" dataDxfId="225"/>
    <tableColumn id="7" xr3:uid="{BEB21616-5056-49A0-BB86-B5B4D902EA07}" name="Potencia Unitaria _x000a_(kW)" dataDxfId="224"/>
    <tableColumn id="8" xr3:uid="{43D7FB43-BDD0-4ED5-9146-CF118A901063}" name="Corriente Fase R [A] Cos φ=0,85" dataDxfId="223">
      <calculatedColumnFormula>IF(H13="R",I13*1000/(220*0.85),"")</calculatedColumnFormula>
    </tableColumn>
    <tableColumn id="9" xr3:uid="{55A4F2AA-7923-418E-B81F-E5E9D9B841E2}" name="Corriente Fase S [A] Cos φ=0,85" dataDxfId="222">
      <calculatedColumnFormula>IF(H13="S",I13*1000/(220*0.85),"")</calculatedColumnFormula>
    </tableColumn>
    <tableColumn id="10" xr3:uid="{C1AC828D-64CC-443F-BDB6-4BCCE3DC49B4}" name="Corriente Fase T [A] Cos φ=0,85" dataDxfId="221">
      <calculatedColumnFormula>IF(H13="T",I13*1000/(220*0.85),"")</calculatedColumnFormula>
    </tableColumn>
    <tableColumn id="11" xr3:uid="{197A952B-EE97-4980-B8B9-4F1160F9FD37}" name="Corriente Trifásica [A] Cos φ=0,85" dataDxfId="220">
      <calculatedColumnFormula>IF(H13="RST",I13*1000/(380*1.73*0.85),"")</calculatedColumnFormula>
    </tableColumn>
    <tableColumn id="12" xr3:uid="{B3B577B1-0F3B-40FD-A57C-1861C004B93E}" name="Protección (Polos x In)" dataDxfId="21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02B087-C948-4B61-ADCB-3D73BB84792F}" name="Tabla8" displayName="Tabla8" ref="A50:N68" totalsRowShown="0" headerRowDxfId="218" dataDxfId="216" headerRowBorderDxfId="217" tableBorderDxfId="215">
  <tableColumns count="14">
    <tableColumn id="13" xr3:uid="{13F4E6ED-EB33-4BA4-BA19-911BD25F38DE}" name="Suministro Nº" dataDxfId="214"/>
    <tableColumn id="14" xr3:uid="{3085492E-0318-4CAA-ABCD-E3C917C18CA5}" name="Numero de Inmueble                (A completar por CALF)" dataDxfId="213"/>
    <tableColumn id="1" xr3:uid="{849137E8-082B-4AA8-80AF-2649DEA31420}" name="DESCRIPCION (Calle - Altura - ubicación)" dataDxfId="212"/>
    <tableColumn id="2" xr3:uid="{535126D2-3B46-4177-ADA0-C7D34B9C23AA}" name="Manzana" dataDxfId="211"/>
    <tableColumn id="3" xr3:uid="{B027B7C2-0584-45BA-9144-2AB38CA5843F}" name="Lote" dataDxfId="210"/>
    <tableColumn id="4" xr3:uid="{7F487FF1-44B2-4EE9-ACE2-0B01DF7853AB}" name="Unidad Funcional" dataDxfId="209"/>
    <tableColumn id="5" xr3:uid="{16D8E9C9-CB6C-4179-AA82-67B83880B67B}" name="Tipo de Consumo" dataDxfId="208"/>
    <tableColumn id="6" xr3:uid="{5AA6E1CD-AF65-4467-B26B-3F3AF8AD335E}" name="Fase / Fases" dataDxfId="207"/>
    <tableColumn id="7" xr3:uid="{BCB1D853-41F8-49CC-BAD1-FB1C4E3BD36F}" name="Potencia Unitaria _x000a_(kW)" dataDxfId="206"/>
    <tableColumn id="8" xr3:uid="{0D695783-D6E0-45B0-8817-B69077621F02}" name="Corriente Fase R [A] Cos φ=0,85" dataDxfId="205">
      <calculatedColumnFormula>IF(H51="R",I51*1000/(220*0.85),"")</calculatedColumnFormula>
    </tableColumn>
    <tableColumn id="9" xr3:uid="{8C3E6504-6C82-4B27-BE1E-D964B9DB12EE}" name="Corriente Fase S [A] Cos φ=0,85" dataDxfId="204">
      <calculatedColumnFormula>IF(H51="S",I51*1000/(220*0.85),"")</calculatedColumnFormula>
    </tableColumn>
    <tableColumn id="10" xr3:uid="{BBE5EF15-4B6E-479F-92E0-D43977B49C97}" name="Corriente Fase T [A] Cos φ=0,85" dataDxfId="203">
      <calculatedColumnFormula>IF(H51="T",I51*1000/(220*0.85),"")</calculatedColumnFormula>
    </tableColumn>
    <tableColumn id="11" xr3:uid="{DFD18304-B9D6-418C-9A72-3C2FE21EDA0C}" name="Corriente Trifásica [A] Cos φ=0,85" dataDxfId="202">
      <calculatedColumnFormula>IF(H51="RST",I51*1000/(380*1.73*0.85),"")</calculatedColumnFormula>
    </tableColumn>
    <tableColumn id="12" xr3:uid="{F7B3F40C-20FF-427B-8422-8019F9E378E2}" name="Protección (Polos x In)" dataDxfId="20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C60E86-DC4B-4506-AE80-368095DB6E1F}" name="Tabla9" displayName="Tabla9" ref="A96:N114" totalsRowShown="0" headerRowDxfId="200" dataDxfId="198" headerRowBorderDxfId="199" tableBorderDxfId="197" totalsRowBorderDxfId="196">
  <tableColumns count="14">
    <tableColumn id="13" xr3:uid="{241A5421-9D3F-4018-A5D5-1CE02FB7A716}" name="Suministro Nº" dataDxfId="195"/>
    <tableColumn id="14" xr3:uid="{B4B0CB6A-F528-406E-A2FF-843525B0086D}" name="Numero de Inmueble                (A completar por CALF)" dataDxfId="194"/>
    <tableColumn id="1" xr3:uid="{D22926A3-DD17-4088-B653-8CA6B8A07AA3}" name="DESCRIPCION (Calle - Altura - ubicación)" dataDxfId="193"/>
    <tableColumn id="2" xr3:uid="{F0F4E251-B3A0-4EBF-8BB3-66280F77B2FC}" name="Manzana" dataDxfId="192"/>
    <tableColumn id="3" xr3:uid="{F7739313-103C-48CD-81F8-352166EDD582}" name="Lote" dataDxfId="191"/>
    <tableColumn id="4" xr3:uid="{2B6C2661-0C93-498A-87F5-A0ECDCA12A8B}" name="Unidad Funcional" dataDxfId="190"/>
    <tableColumn id="5" xr3:uid="{3BBC1724-DA93-4D46-94E5-A4D927107233}" name="Tipo de Consumo" dataDxfId="189"/>
    <tableColumn id="6" xr3:uid="{991234C5-8858-4C57-BFED-9AFF327EAE1D}" name="Fase / Fases" dataDxfId="188"/>
    <tableColumn id="7" xr3:uid="{3634FD2B-9AD2-4A6E-810B-BB113A0D5D0A}" name="Potencia Unitaria _x000a_(kW)" dataDxfId="187"/>
    <tableColumn id="8" xr3:uid="{F3999AE0-E3D5-42F2-933E-113DD84AFB83}" name="Corriente Fase R [A] Cos φ=0,85" dataDxfId="186">
      <calculatedColumnFormula>IF(H97="R",I97*1000/(220*0.85),"")</calculatedColumnFormula>
    </tableColumn>
    <tableColumn id="9" xr3:uid="{D19F7FC6-1695-4A38-B773-40ABCB4E84D7}" name="Corriente Fase S [A] Cos φ=0,85" dataDxfId="185">
      <calculatedColumnFormula>IF(H97="S",I97*1000/(220*0.85),"")</calculatedColumnFormula>
    </tableColumn>
    <tableColumn id="10" xr3:uid="{56A5B536-8C35-4ED7-B431-E0F87072062D}" name="Corriente Fase T [A] Cos φ=0,85" dataDxfId="184">
      <calculatedColumnFormula>IF(H97="T",I97*1000/(220*0.85),"")</calculatedColumnFormula>
    </tableColumn>
    <tableColumn id="11" xr3:uid="{886A3B24-29D1-4E47-B08C-B15DC84C207B}" name="Corriente Trifásica [A] Cos φ=0,85" dataDxfId="183">
      <calculatedColumnFormula>IF(H97="RST",I97*1000/(380*1.73*0.85),"")</calculatedColumnFormula>
    </tableColumn>
    <tableColumn id="12" xr3:uid="{536A1124-50D4-42ED-8F1F-CCCD5CBE8177}" name="Protección (Polos x In)" dataDxfId="18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582508-878B-4833-B451-BAF80E2E656D}" name="Tabla10" displayName="Tabla10" ref="A51:N78" totalsRowShown="0" headerRowDxfId="181" dataDxfId="179" headerRowBorderDxfId="180" tableBorderDxfId="178" totalsRowBorderDxfId="177">
  <tableColumns count="14">
    <tableColumn id="13" xr3:uid="{517B4649-19DE-4077-A85C-253B20AFD468}" name="Suministro Nº" dataDxfId="176"/>
    <tableColumn id="14" xr3:uid="{DC483DEC-9EE0-4857-AED7-E56824DC56D3}" name="Numero de Inmueble                (A completar por CALF)" dataDxfId="175"/>
    <tableColumn id="1" xr3:uid="{D6CC85AF-3DE5-4277-B68E-744490375FDA}" name="DESCRIPCION (Calle - Altura - ubicación)" dataDxfId="174"/>
    <tableColumn id="2" xr3:uid="{84ABCA87-BDF8-487B-A418-520891313EBC}" name="Manzana" dataDxfId="173"/>
    <tableColumn id="3" xr3:uid="{D87906C6-5BE0-4215-8F24-3360A66D23ED}" name="Lote" dataDxfId="172"/>
    <tableColumn id="4" xr3:uid="{4197616B-7AC6-4C46-B8D9-BECB7D41B26A}" name="Unidad Funcional" dataDxfId="171"/>
    <tableColumn id="5" xr3:uid="{42FDE528-DE6A-4B62-8F21-8B055D201CD8}" name="Tipo de Consumo" dataDxfId="170"/>
    <tableColumn id="6" xr3:uid="{66921648-4E76-4AE8-A559-7157B191D082}" name="Fase / Fases" dataDxfId="169"/>
    <tableColumn id="7" xr3:uid="{7B41D673-858B-4E17-91B8-429431A53963}" name="Potencia Unitaria _x000a_(kW)" dataDxfId="168"/>
    <tableColumn id="8" xr3:uid="{A9B658A7-9889-4EF9-94B2-9A403877A303}" name="Corriente Fase R [A] Cos φ=0,85" dataDxfId="167">
      <calculatedColumnFormula>IF(H52="R",I52*1000/(220*0.85),"")</calculatedColumnFormula>
    </tableColumn>
    <tableColumn id="9" xr3:uid="{2FBE639D-77B1-4811-956B-2C1E84EF39AD}" name="Corriente Fase S [A] Cos φ=0,85" dataDxfId="166">
      <calculatedColumnFormula>IF(H52="S",I52*1000/(220*0.85),"")</calculatedColumnFormula>
    </tableColumn>
    <tableColumn id="10" xr3:uid="{62B8C20F-C0BA-4693-9332-187F09D363D5}" name="Corriente Fase T [A] Cos φ=0,85" dataDxfId="165">
      <calculatedColumnFormula>IF(H52="T",I52*1000/(220*0.85),"")</calculatedColumnFormula>
    </tableColumn>
    <tableColumn id="11" xr3:uid="{57F85DA8-395C-4206-B654-5373539760E8}" name="Corriente Trifásica [A] Cos φ=0,85" dataDxfId="164">
      <calculatedColumnFormula>IF(H52="RST",I52*1000/(380*1.73*0.85),"")</calculatedColumnFormula>
    </tableColumn>
    <tableColumn id="12" xr3:uid="{85392FC7-2C6C-4301-8D7D-975C920B6296}" name="Protección (Polos x In)" dataDxfId="16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B4B33D-2B92-4F40-8F8F-ACF5D2EFDAE2}" name="Tabla11" displayName="Tabla11" ref="A12:N39" totalsRowShown="0" headerRowDxfId="162" dataDxfId="160" headerRowBorderDxfId="161" tableBorderDxfId="159" totalsRowBorderDxfId="158">
  <tableColumns count="14">
    <tableColumn id="13" xr3:uid="{38E2B95B-1C93-4164-A4DA-A0A1986308EF}" name="Suministro Nº" dataDxfId="157"/>
    <tableColumn id="14" xr3:uid="{F00BD17C-47BC-482D-AB27-9A86B1F6D608}" name="Numero de Inmueble                  (A completar por CALF)" dataDxfId="156"/>
    <tableColumn id="1" xr3:uid="{9F4E4BBB-1331-4C86-AD4B-E023D27B6FBD}" name="DESCRIPCION (Calle - Altura - ubicación)" dataDxfId="155"/>
    <tableColumn id="2" xr3:uid="{97775930-C43D-42C6-BC09-AFE94BF64D70}" name="Manzana" dataDxfId="154"/>
    <tableColumn id="3" xr3:uid="{09164494-ABAF-4EFA-BFDF-A5D6DCC328DF}" name="Lote" dataDxfId="153"/>
    <tableColumn id="4" xr3:uid="{E4DC393A-C376-462C-B66D-CF0FDDCACD81}" name="Unidad Funcional" dataDxfId="152"/>
    <tableColumn id="5" xr3:uid="{143F8128-3DAB-4E58-9BCF-E8E7797873DB}" name="Tipo de Consumo" dataDxfId="151"/>
    <tableColumn id="6" xr3:uid="{AE0C011C-04AE-4912-8A71-1B1C12614D0A}" name="Fase / Fases" dataDxfId="150"/>
    <tableColumn id="7" xr3:uid="{8C1DE319-5248-405F-9D31-908F4AEEF252}" name="Potencia Unitaria _x000a_(kW)" dataDxfId="149"/>
    <tableColumn id="8" xr3:uid="{043FEFFC-DA8D-455A-AD66-397324A16EAC}" name="Corriente Fase R [A] Cos φ=0,85" dataDxfId="148">
      <calculatedColumnFormula>IF(H13="R",I13*1000/(220*0.85),"")</calculatedColumnFormula>
    </tableColumn>
    <tableColumn id="9" xr3:uid="{AF4A8317-0E9D-4D3B-8AEA-0F667F8EBD44}" name="Corriente Fase S [A] Cos φ=0,85" dataDxfId="147">
      <calculatedColumnFormula>IF(H13="S",I13*1000/(220*0.85),"")</calculatedColumnFormula>
    </tableColumn>
    <tableColumn id="10" xr3:uid="{8759DCBE-CCA2-4059-939F-DFB01F8513E1}" name="Corriente Fase T [A] Cos φ=0,85" dataDxfId="146">
      <calculatedColumnFormula>IF(H13="T",I13*1000/(220*0.85),"")</calculatedColumnFormula>
    </tableColumn>
    <tableColumn id="11" xr3:uid="{EBB2DA43-462C-4459-A7E9-F812B3059B90}" name="Corriente Trifásica [A] Cos φ=0,85" dataDxfId="145">
      <calculatedColumnFormula>IF(H13="RST",I13*1000/(380*1.73*0.85),"")</calculatedColumnFormula>
    </tableColumn>
    <tableColumn id="12" xr3:uid="{B7FBB477-04A2-4279-9E4E-562EA7A1A65C}" name="Protección (Polos x In)" dataDxfId="144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1312353-743C-4331-AB95-8E167E70C2E9}" name="Tabla12" displayName="Tabla12" ref="A12:N39" totalsRowShown="0" headerRowDxfId="143" dataDxfId="141" headerRowBorderDxfId="142" tableBorderDxfId="140">
  <tableColumns count="14">
    <tableColumn id="13" xr3:uid="{93E3A154-2D7D-44A6-878F-7D5B943F05DB}" name="Suministro Nº" dataDxfId="139"/>
    <tableColumn id="14" xr3:uid="{7CE05957-38E9-4AD9-ABD7-0F50F1134D09}" name="Numero de Inmueble                  (A completar por CALF)" dataDxfId="138"/>
    <tableColumn id="1" xr3:uid="{CCB44074-9B4B-4FD8-9A14-A918EE20375D}" name="DESCRIPCION (Calle - Altura - ubicación)" dataDxfId="137"/>
    <tableColumn id="2" xr3:uid="{226F507F-D527-4E1D-89E5-5108920DF8BA}" name="Manzana" dataDxfId="136"/>
    <tableColumn id="3" xr3:uid="{174F3C1E-79FE-412C-A457-F7D860BDF9E9}" name="Lote" dataDxfId="135"/>
    <tableColumn id="4" xr3:uid="{21742823-1E0D-405A-A0CE-63A4AAD7BE87}" name="Unidad Funcional" dataDxfId="134"/>
    <tableColumn id="5" xr3:uid="{B1675CEB-50B6-4A79-BDC5-960076DF4700}" name="Tipo de Consumo" dataDxfId="133"/>
    <tableColumn id="6" xr3:uid="{D7DD771B-BCD9-4DC3-A3BD-FF1197738CB4}" name="Fase / Fases" dataDxfId="132"/>
    <tableColumn id="7" xr3:uid="{9099D89B-CC68-4C9D-85DF-729221976309}" name="Potencia Unitaria _x000a_(kW)" dataDxfId="131"/>
    <tableColumn id="8" xr3:uid="{5685EAE4-813E-4626-9FE7-932CCD1DED8D}" name="Corriente Fase R [A] Cos φ=0,85" dataDxfId="130">
      <calculatedColumnFormula>IF(H13="R",I13*1000/(220*0.85),"")</calculatedColumnFormula>
    </tableColumn>
    <tableColumn id="9" xr3:uid="{D471DB54-165F-4CB5-A3FE-CAAB490FD0B3}" name="Corriente Fase S [A] Cos φ=0,85" dataDxfId="129">
      <calculatedColumnFormula>IF(H13="S",I13*1000/(220*0.85),"")</calculatedColumnFormula>
    </tableColumn>
    <tableColumn id="10" xr3:uid="{141A33E0-8D64-4D8A-B740-6C98B0ADDA89}" name="Corriente Fase T [A] Cos φ=0,85" dataDxfId="128">
      <calculatedColumnFormula>IF(H13="T",I13*1000/(220*0.85),"")</calculatedColumnFormula>
    </tableColumn>
    <tableColumn id="11" xr3:uid="{67C9F3AD-B67D-4167-9BB2-28F1E7F37FE1}" name="Corriente Trifásica [A] Cos φ=0,85" dataDxfId="127">
      <calculatedColumnFormula>IF(H13="RST",I13*1000/(380*1.73*0.85),"")</calculatedColumnFormula>
    </tableColumn>
    <tableColumn id="12" xr3:uid="{CAE70C10-5D48-4B99-8324-E4A88911066F}" name="Protección (Polos x In)" dataDxfId="126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0EEFE6-8A27-427E-BBB3-41C1D985E21E}" name="Tabla14" displayName="Tabla14" ref="A50:N77" totalsRowShown="0" headerRowDxfId="125" dataDxfId="123" headerRowBorderDxfId="124" tableBorderDxfId="122">
  <tableColumns count="14">
    <tableColumn id="13" xr3:uid="{B998CD7B-1D76-4B9E-9530-B26818CBB471}" name="Suministro Nº" dataDxfId="121"/>
    <tableColumn id="14" xr3:uid="{845D2B36-21A4-4BF4-91BA-202656848D42}" name="Numero de Inmueble                  (A completar por CALF)" dataDxfId="120"/>
    <tableColumn id="1" xr3:uid="{A1F4499A-9B7F-426C-AD55-220EA64322EB}" name="DESCRIPCION (Calle - Altura - ubicación)" dataDxfId="119"/>
    <tableColumn id="2" xr3:uid="{5F3E2898-47FC-4423-A19D-98552A3C02EC}" name="Manzana" dataDxfId="118"/>
    <tableColumn id="3" xr3:uid="{C3C22E59-C9DB-4DD6-92C8-63132B15F1C8}" name="Lote" dataDxfId="117"/>
    <tableColumn id="4" xr3:uid="{441E03C1-C955-4D37-A332-44656DBB46E7}" name="Unidad Funcional" dataDxfId="116"/>
    <tableColumn id="5" xr3:uid="{C279FDBB-B65C-4C2B-9A24-E3330F943F4C}" name="Tipo de Consumo" dataDxfId="115"/>
    <tableColumn id="6" xr3:uid="{58373B61-9FFA-4DA6-A2DB-4452D9545DA5}" name="Fase / Fases" dataDxfId="114"/>
    <tableColumn id="7" xr3:uid="{725F0BEE-6D5C-45A5-A559-968F7BFC7696}" name="Potencia Unitaria _x000a_(kW)" dataDxfId="113"/>
    <tableColumn id="8" xr3:uid="{40C4CDBB-5595-4D0F-B896-48D8826683B0}" name="Corriente Fase R [A] Cos φ=0,85" dataDxfId="112">
      <calculatedColumnFormula>IF(H51="R",I51*1000/(220*0.85),"")</calculatedColumnFormula>
    </tableColumn>
    <tableColumn id="9" xr3:uid="{7F4C2591-6A7C-4C1E-A59D-09A0C7477A61}" name="Corriente Fase S [A] Cos φ=0,85" dataDxfId="111">
      <calculatedColumnFormula>IF(H51="S",I51*1000/(220*0.85),"")</calculatedColumnFormula>
    </tableColumn>
    <tableColumn id="10" xr3:uid="{D368FAE5-4EC4-4996-9EA1-5EE67B4D94E7}" name="Corriente Fase T [A] Cos φ=0,85" dataDxfId="110">
      <calculatedColumnFormula>IF(H51="T",I51*1000/(220*0.85),"")</calculatedColumnFormula>
    </tableColumn>
    <tableColumn id="11" xr3:uid="{D23D98BF-404C-4399-B374-51EF4EE5654E}" name="Corriente Trifásica [A] Cos φ=0,85" dataDxfId="109">
      <calculatedColumnFormula>IF(H51="RST",I51*1000/(380*1.73*0.85),"")</calculatedColumnFormula>
    </tableColumn>
    <tableColumn id="12" xr3:uid="{87FB089D-E671-4646-9A5C-24AD4790E3F8}" name="Protección (Polos x In)" dataDxfId="108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6FB6249-4709-4675-A1E9-3DFA5D4AF42D}" name="Tabla15" displayName="Tabla15" ref="A94:N121" totalsRowShown="0" headerRowDxfId="107" dataDxfId="105" headerRowBorderDxfId="106" tableBorderDxfId="104">
  <tableColumns count="14">
    <tableColumn id="13" xr3:uid="{4677EA32-D032-4B34-BDE8-10A63ACC59A0}" name="Suministro Nº" dataDxfId="103"/>
    <tableColumn id="14" xr3:uid="{F78A3864-4FB6-420F-AF98-2CA6383E3D5B}" name="Numero de Inmueble                  (A completar por CALF)" dataDxfId="102"/>
    <tableColumn id="1" xr3:uid="{E41A648D-439D-43B8-850E-E1FCEA607E16}" name="DESCRIPCION (Calle - Altura - ubicación)" dataDxfId="101"/>
    <tableColumn id="2" xr3:uid="{1C8412D8-5E38-4B4D-9F8A-5EEE3784AB03}" name="Manzana" dataDxfId="100"/>
    <tableColumn id="3" xr3:uid="{3884A41F-C100-4A42-8DC9-214075AD4FA4}" name="Lote" dataDxfId="99"/>
    <tableColumn id="4" xr3:uid="{EB06C6EB-AB9F-477A-B2DA-CE5FA6424716}" name="Unidad Funcional" dataDxfId="98"/>
    <tableColumn id="5" xr3:uid="{9C18A7A6-6BF6-4AF3-88C8-C5EB7EDF3D1D}" name="Tipo de Consumo" dataDxfId="97"/>
    <tableColumn id="6" xr3:uid="{90CCEE7F-5E2D-4282-ACE6-9602695C76E3}" name="Fase / Fases" dataDxfId="96"/>
    <tableColumn id="7" xr3:uid="{988DC95A-B14C-40CF-AC51-F804E64C841B}" name="Potencia Unitaria _x000a_(kW)" dataDxfId="95"/>
    <tableColumn id="8" xr3:uid="{3843DC52-8ABE-4E74-83E1-F43993221C34}" name="Corriente Fase R [A] Cos φ=0,85" dataDxfId="94">
      <calculatedColumnFormula>IF(H95="R",I95*1000/(220*0.85),"")</calculatedColumnFormula>
    </tableColumn>
    <tableColumn id="9" xr3:uid="{39C455C6-FD48-4DEE-9AC5-424886F58A74}" name="Corriente Fase S [A] Cos φ=0,85" dataDxfId="93">
      <calculatedColumnFormula>IF(H95="S",I95*1000/(220*0.85),"")</calculatedColumnFormula>
    </tableColumn>
    <tableColumn id="10" xr3:uid="{587E71B5-57BE-4068-BE0B-91E09E0EDA62}" name="Corriente Fase T [A] Cos φ=0,85" dataDxfId="92">
      <calculatedColumnFormula>IF(H95="T",I95*1000/(220*0.85),"")</calculatedColumnFormula>
    </tableColumn>
    <tableColumn id="11" xr3:uid="{5741AF59-0CCE-4800-BF85-338A94ED5D34}" name="Corriente Trifásica [A] Cos φ=0,85" dataDxfId="91">
      <calculatedColumnFormula>IF(H95="RST",I95*1000/(380*1.73*0.85),"")</calculatedColumnFormula>
    </tableColumn>
    <tableColumn id="12" xr3:uid="{5AB43C86-B90C-47A1-8452-54D3EB1E1AC9}" name="Protección (Polos x In)" dataDxfId="9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1FF0-5CD0-4484-B302-82F1E0C832D6}">
  <sheetPr codeName="Hoja1"/>
  <dimension ref="A1:L979"/>
  <sheetViews>
    <sheetView tabSelected="1" view="pageBreakPreview" topLeftCell="A7" zoomScale="85" zoomScaleNormal="85" zoomScaleSheetLayoutView="85" workbookViewId="0">
      <selection activeCell="L16" sqref="L16"/>
    </sheetView>
  </sheetViews>
  <sheetFormatPr baseColWidth="10" defaultColWidth="12.5703125" defaultRowHeight="15" customHeight="1" x14ac:dyDescent="0.2"/>
  <cols>
    <col min="1" max="1" width="37.85546875" customWidth="1"/>
    <col min="2" max="2" width="9.7109375" customWidth="1"/>
    <col min="3" max="4" width="9.140625" customWidth="1"/>
    <col min="5" max="5" width="9.85546875" customWidth="1"/>
    <col min="6" max="6" width="7.42578125" customWidth="1"/>
    <col min="7" max="7" width="9.140625" customWidth="1"/>
    <col min="8" max="11" width="11.28515625" customWidth="1"/>
    <col min="12" max="12" width="18.7109375" customWidth="1"/>
    <col min="13" max="28" width="10.5703125" customWidth="1"/>
  </cols>
  <sheetData>
    <row r="1" spans="1:12" ht="30" customHeight="1" x14ac:dyDescent="0.2">
      <c r="A1" s="165"/>
      <c r="B1" s="166"/>
      <c r="C1" s="171" t="s">
        <v>64</v>
      </c>
      <c r="D1" s="171"/>
      <c r="E1" s="171"/>
      <c r="F1" s="171"/>
      <c r="G1" s="171"/>
      <c r="H1" s="171"/>
      <c r="I1" s="35" t="s">
        <v>38</v>
      </c>
      <c r="J1" s="173" t="s">
        <v>65</v>
      </c>
      <c r="K1" s="173"/>
      <c r="L1" s="174"/>
    </row>
    <row r="2" spans="1:12" ht="12.75" customHeight="1" x14ac:dyDescent="0.2">
      <c r="A2" s="167"/>
      <c r="B2" s="168"/>
      <c r="C2" s="172"/>
      <c r="D2" s="172"/>
      <c r="E2" s="172"/>
      <c r="F2" s="172"/>
      <c r="G2" s="172"/>
      <c r="H2" s="172"/>
      <c r="I2" s="36" t="s">
        <v>28</v>
      </c>
      <c r="J2" s="54" t="s">
        <v>36</v>
      </c>
      <c r="K2" s="37" t="s">
        <v>29</v>
      </c>
      <c r="L2" s="115" t="s">
        <v>95</v>
      </c>
    </row>
    <row r="3" spans="1:12" ht="12.75" customHeight="1" x14ac:dyDescent="0.2">
      <c r="A3" s="167"/>
      <c r="B3" s="168"/>
      <c r="C3" s="172" t="s">
        <v>69</v>
      </c>
      <c r="D3" s="172"/>
      <c r="E3" s="172"/>
      <c r="F3" s="172"/>
      <c r="G3" s="172"/>
      <c r="H3" s="172"/>
      <c r="I3" s="176" t="s">
        <v>30</v>
      </c>
      <c r="J3" s="176"/>
      <c r="K3" s="177" t="s">
        <v>37</v>
      </c>
      <c r="L3" s="178"/>
    </row>
    <row r="4" spans="1:12" ht="13.5" customHeight="1" x14ac:dyDescent="0.2">
      <c r="A4" s="169"/>
      <c r="B4" s="170"/>
      <c r="C4" s="175"/>
      <c r="D4" s="175"/>
      <c r="E4" s="175"/>
      <c r="F4" s="175"/>
      <c r="G4" s="175"/>
      <c r="H4" s="175"/>
      <c r="I4" s="179" t="s">
        <v>31</v>
      </c>
      <c r="J4" s="179"/>
      <c r="K4" s="180" t="s">
        <v>89</v>
      </c>
      <c r="L4" s="181"/>
    </row>
    <row r="5" spans="1:12" ht="12.75" customHeight="1" thickBot="1" x14ac:dyDescent="0.25">
      <c r="A5" s="162" t="s">
        <v>27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4"/>
    </row>
    <row r="6" spans="1:12" ht="26.25" customHeight="1" x14ac:dyDescent="0.2">
      <c r="A6" s="44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ht="26.25" customHeight="1" x14ac:dyDescent="0.2">
      <c r="A7" s="44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</row>
    <row r="8" spans="1:12" ht="26.25" customHeight="1" x14ac:dyDescent="0.2">
      <c r="A8" s="47" t="s">
        <v>88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1:12" ht="26.25" customHeight="1" x14ac:dyDescent="0.2">
      <c r="A9" s="112" t="s">
        <v>79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4"/>
    </row>
    <row r="10" spans="1:12" ht="26.25" customHeight="1" x14ac:dyDescent="0.2">
      <c r="A10" s="44" t="s">
        <v>53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ht="26.25" customHeight="1" x14ac:dyDescent="0.2">
      <c r="A11" s="44" t="s">
        <v>46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6"/>
    </row>
    <row r="12" spans="1:12" ht="26.25" customHeight="1" x14ac:dyDescent="0.2">
      <c r="A12" s="44" t="s">
        <v>47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ht="26.25" customHeight="1" x14ac:dyDescent="0.2">
      <c r="A13" s="44" t="s">
        <v>48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6"/>
    </row>
    <row r="14" spans="1:12" ht="26.25" customHeight="1" x14ac:dyDescent="0.2">
      <c r="A14" s="47" t="s">
        <v>75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26.25" customHeight="1" x14ac:dyDescent="0.2">
      <c r="A15" s="47" t="s">
        <v>76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26.25" customHeight="1" x14ac:dyDescent="0.2">
      <c r="A16" s="44" t="s">
        <v>50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ht="26.25" customHeight="1" x14ac:dyDescent="0.2">
      <c r="A17" s="47" t="s">
        <v>49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26.25" customHeight="1" x14ac:dyDescent="0.2">
      <c r="A18" s="44" t="s">
        <v>51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1:12" ht="26.25" customHeight="1" x14ac:dyDescent="0.2">
      <c r="A19" s="47" t="s">
        <v>77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1:12" ht="26.25" customHeight="1" x14ac:dyDescent="0.2">
      <c r="A20" s="47" t="s">
        <v>78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26.25" customHeight="1" x14ac:dyDescent="0.2">
      <c r="A21" s="48" t="s">
        <v>52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0"/>
    </row>
    <row r="22" spans="1:12" ht="26.25" customHeight="1" x14ac:dyDescent="0.2">
      <c r="A22" s="44" t="s">
        <v>54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12" ht="26.25" customHeight="1" x14ac:dyDescent="0.2">
      <c r="A23" s="48" t="s">
        <v>34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</row>
    <row r="24" spans="1:12" ht="26.25" customHeight="1" x14ac:dyDescent="0.2">
      <c r="A24" s="48" t="s">
        <v>35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0"/>
    </row>
    <row r="25" spans="1:12" ht="26.25" customHeight="1" x14ac:dyDescent="0.2">
      <c r="A25" s="44" t="s">
        <v>80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2" ht="26.25" customHeight="1" x14ac:dyDescent="0.2">
      <c r="A26" s="44" t="s">
        <v>91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26.25" customHeight="1" x14ac:dyDescent="0.2">
      <c r="A27" s="44" t="s">
        <v>92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1:12" ht="194.25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2" ht="44.25" customHeight="1" x14ac:dyDescent="0.2">
      <c r="A29" s="251" t="s">
        <v>93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3"/>
    </row>
    <row r="30" spans="1:12" ht="26.25" customHeight="1" x14ac:dyDescent="0.2">
      <c r="A30" s="47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</row>
    <row r="31" spans="1:12" ht="177.75" customHeight="1" x14ac:dyDescent="0.2">
      <c r="A31" s="47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26.25" customHeight="1" x14ac:dyDescent="0.2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spans="1:12" ht="26.25" customHeight="1" x14ac:dyDescent="0.2">
      <c r="A33" s="44" t="s">
        <v>94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 ht="26.25" customHeight="1" x14ac:dyDescent="0.2">
      <c r="A34" s="47" t="s">
        <v>55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 ht="26.25" customHeight="1" x14ac:dyDescent="0.2">
      <c r="A35" s="160" t="s">
        <v>56</v>
      </c>
      <c r="B35" s="161"/>
      <c r="C35" s="161"/>
      <c r="D35" s="161"/>
      <c r="E35" s="161"/>
      <c r="F35" s="161"/>
      <c r="G35" s="161"/>
      <c r="H35" s="161"/>
      <c r="I35" s="72"/>
      <c r="J35" s="72"/>
      <c r="K35" s="72"/>
      <c r="L35" s="46"/>
    </row>
    <row r="36" spans="1:12" ht="26.25" customHeight="1" thickBot="1" x14ac:dyDescent="0.25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3"/>
    </row>
    <row r="37" spans="1:12" ht="26.25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ht="26.25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ht="26.25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26.2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26.25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26.2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26.2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ht="26.2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ht="26.2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ht="26.25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ht="26.25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ht="26.25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 ht="12.75" customHeight="1" x14ac:dyDescent="0.2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</row>
    <row r="50" spans="1:12" ht="12.75" customHeight="1" x14ac:dyDescent="0.2"/>
    <row r="51" spans="1:12" ht="12.75" customHeight="1" x14ac:dyDescent="0.2"/>
    <row r="52" spans="1:12" ht="12.75" customHeight="1" x14ac:dyDescent="0.2"/>
    <row r="53" spans="1:12" ht="12.75" customHeight="1" x14ac:dyDescent="0.2"/>
    <row r="54" spans="1:12" ht="12.75" customHeight="1" x14ac:dyDescent="0.2"/>
    <row r="55" spans="1:12" ht="12.75" customHeight="1" x14ac:dyDescent="0.2"/>
    <row r="56" spans="1:12" ht="12.75" customHeight="1" x14ac:dyDescent="0.2"/>
    <row r="57" spans="1:12" ht="12.75" customHeight="1" x14ac:dyDescent="0.2"/>
    <row r="58" spans="1:12" ht="12.75" customHeight="1" x14ac:dyDescent="0.2"/>
    <row r="59" spans="1:12" ht="12.75" customHeight="1" x14ac:dyDescent="0.2"/>
    <row r="60" spans="1:12" ht="12.75" customHeight="1" x14ac:dyDescent="0.2"/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</sheetData>
  <mergeCells count="11">
    <mergeCell ref="A35:H35"/>
    <mergeCell ref="A5:L5"/>
    <mergeCell ref="A1:B4"/>
    <mergeCell ref="C1:H2"/>
    <mergeCell ref="J1:L1"/>
    <mergeCell ref="C3:H4"/>
    <mergeCell ref="I3:J3"/>
    <mergeCell ref="K3:L3"/>
    <mergeCell ref="I4:J4"/>
    <mergeCell ref="K4:L4"/>
    <mergeCell ref="A29:L29"/>
  </mergeCells>
  <printOptions horizontalCentered="1"/>
  <pageMargins left="0.78740157480314965" right="0.78740157480314965" top="0.59055118110236227" bottom="0.39370078740157483" header="0" footer="0"/>
  <pageSetup paperSize="9" scale="84" fitToHeight="0" orientation="landscape" r:id="rId1"/>
  <headerFooter>
    <oddFooter>&amp;CPágina &amp;P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20-3B21-47DE-9589-7BDB7DB23F26}">
  <sheetPr codeName="Hoja8"/>
  <dimension ref="C1:M102"/>
  <sheetViews>
    <sheetView topLeftCell="D7" workbookViewId="0">
      <selection activeCell="M25" sqref="M25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17.42578125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86" t="s">
        <v>24</v>
      </c>
      <c r="J19" s="10" t="s">
        <v>8</v>
      </c>
      <c r="K19" s="10" t="s">
        <v>9</v>
      </c>
      <c r="L19" s="10" t="s">
        <v>10</v>
      </c>
      <c r="M19" s="10" t="s">
        <v>58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86" t="s">
        <v>21</v>
      </c>
      <c r="J20" s="20">
        <f>COUNTIF('PC 46 a 72 Med.'!G13:G39,"Viv/Dpto")+COUNTIF('PC 46 a 72 Med.'!G52:G78,"Viv/Dpto")+COUNTIF('PC 46 a 72 Med.'!G97:G114,"Viv/Dpto")</f>
        <v>0</v>
      </c>
      <c r="K20" s="20">
        <f>COUNTIF('PC 46 a 72 Med.'!G13:G39,"L.C")+COUNTIF('PC 46 a 72 Med.'!G52:G78,"L.C")+COUNTIF('PC 46 a 72 Med.'!G97:G114,"L.C")</f>
        <v>0</v>
      </c>
      <c r="L20" s="20">
        <f>COUNTIF('PC 46 a 72 Med.'!G13:G39,"S.C")+COUNTIF('PC 46 a 72 Med.'!G52:G78,"S.C")+COUNTIF('PC 46 a 72 Med.'!G97:G114,"S.C")</f>
        <v>0</v>
      </c>
      <c r="M20" s="19">
        <f>COUNTIF('PC 46 a 72 Med.'!G13:G39,"E.M")+COUNTIF('PC 46 a 72 Med.'!G52:G78,"E.M")+COUNTIF('PC 46 a 72 Med.'!G97:G114,"E.M")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86" t="s">
        <v>20</v>
      </c>
      <c r="J21" s="19">
        <f>IF(Auxiliar3!J20=0,0,VLOOKUP(Auxiliar3!J20,Auxiliar3!C2:D102,2,FALSE))</f>
        <v>0</v>
      </c>
      <c r="K21" s="19">
        <f>IF(Auxiliar3!K20=0,0,VLOOKUP(Auxiliar3!K20,Auxiliar3!E2:F102,2,FALSE))</f>
        <v>0</v>
      </c>
      <c r="L21" s="19">
        <f>IF(Auxiliar3!L20=0,0,VLOOKUP(Auxiliar3!L20,Auxiliar3!G2:H102,2,FALSE))</f>
        <v>0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86" t="s">
        <v>19</v>
      </c>
      <c r="J22" s="19">
        <f>(SUMIF('PC 46 a 72 Med.'!G13:G39,"Viv/Dpto",'PC 46 a 72 Med.'!J13:J39)+SUMIF('PC 46 a 72 Med.'!G52:G78,"Viv/Dpto",'PC 46 a 72 Med.'!J52:J78))+(SUMIF('PC 46 a 72 Med.'!G97:G114,"Viv/Dpto",'PC 46 a 72 Med.'!J97:J114))+(SUMIF('PC 46 a 72 Med.'!G13:G39,"Viv/Dpto",'PC 46 a 72 Med.'!M13:M39)+SUMIF('PC 46 a 72 Med.'!G52:G78,"Viv/Dpto",'PC 46 a 72 Med.'!M52:M78))+(SUMIF('PC 46 a 72 Med.'!G97:G114,"Viv/Dpto",'PC 46 a 72 Med.'!M97:M114))</f>
        <v>0</v>
      </c>
      <c r="K22" s="19">
        <f>(SUMIF('PC 46 a 72 Med.'!G13:G39,"L.C",'PC 46 a 72 Med.'!J13:J39)+SUMIF('PC 46 a 72 Med.'!G52:G78,"L.C",'PC 46 a 72 Med.'!J52:J78))+(SUMIF('PC 46 a 72 Med.'!G97:G114,"L.C",'PC 46 a 72 Med.'!J97:J114))+(SUMIF('PC 46 a 72 Med.'!G13:G39,"L.C",'PC 46 a 72 Med.'!M13:M39)+SUMIF('PC 46 a 72 Med.'!G52:G78,"L.C",'PC 46 a 72 Med.'!M52:M78))+(SUMIF('PC 46 a 72 Med.'!G97:G114,"L.C",'PC 46 a 72 Med.'!M97:M114))</f>
        <v>0</v>
      </c>
      <c r="L22" s="19">
        <f>(SUMIF('PC 46 a 72 Med.'!G13:G39,"S.C",'PC 46 a 72 Med.'!J13:J39)+SUMIF('PC 46 a 72 Med.'!G52:G78,"S.C",'PC 46 a 72 Med.'!J52:J78))+(SUMIF('PC 46 a 72 Med.'!G97:G114,"S.C",'PC 46 a 72 Med.'!J97:J114))+(SUMIF('PC 46 a 72 Med.'!G13:G39,"S.C",'PC 46 a 72 Med.'!M13:M39)+SUMIF('PC 46 a 72 Med.'!G52:G78,"S.C",'PC 46 a 72 Med.'!M52:M78))+(SUMIF('PC 46 a 72 Med.'!G97:G114,"S.C",'PC 46 a 72 Med.'!M97:M114))</f>
        <v>0</v>
      </c>
      <c r="M22" s="19">
        <f>(SUMIF('PC 46 a 72 Med.'!G13:G39,"E.M",'PC 46 a 72 Med.'!J13:J39)+SUMIF('PC 46 a 72 Med.'!G52:G78,"E.M",'PC 46 a 72 Med.'!J52:J78))+(SUMIF('PC 46 a 72 Med.'!G97:G114,"E.M",'PC 46 a 72 Med.'!J97:J114))+(SUMIF('PC 46 a 72 Med.'!G13:G39,"E.M",'PC 46 a 72 Med.'!M13:M39)+SUMIF('PC 46 a 72 Med.'!G52:G78,"E.M",'PC 46 a 72 Med.'!M52:M78))+(SUMIF('PC 46 a 72 Med.'!G97:G114,"E.M",'PC 46 a 72 Med.'!M97:M114))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86" t="s">
        <v>22</v>
      </c>
      <c r="J23" s="21">
        <f>(SUMIF('PC 46 a 72 Med.'!G13:G39,"Viv/Dpto",'PC 46 a 72 Med.'!K13:K39)+SUMIF('PC 46 a 72 Med.'!G52:G78,"Viv/Dpto",'PC 46 a 72 Med.'!K52:K78))+(SUMIF('PC 46 a 72 Med.'!G97:G114,"Viv/Dpto",'PC 46 a 72 Med.'!K97:K114))+(SUMIF('PC 46 a 72 Med.'!G13:G39,"Viv/Dpto",'PC 46 a 72 Med.'!M13:M39)+SUMIF('PC 46 a 72 Med.'!G52:G78,"Viv/Dpto",'PC 46 a 72 Med.'!M52:M78))+(SUMIF('PC 46 a 72 Med.'!G97:G114,"Viv/Dpto",'PC 46 a 72 Med.'!M97:M114))</f>
        <v>0</v>
      </c>
      <c r="K23" s="21">
        <f>(SUMIF('PC 46 a 72 Med.'!G13:G39,"L.C",'PC 46 a 72 Med.'!K13:K39)+SUMIF('PC 46 a 72 Med.'!G52:G78,"L.C",'PC 46 a 72 Med.'!K52:K78))+(SUMIF('PC 46 a 72 Med.'!G97:G114,"L.C",'PC 46 a 72 Med.'!K97:K114))+(SUMIF('PC 46 a 72 Med.'!G13:G39,"L.C",'PC 46 a 72 Med.'!M13:M39)+SUMIF('PC 46 a 72 Med.'!G52:G78,"L.C",'PC 46 a 72 Med.'!M52:M78))+(SUMIF('PC 46 a 72 Med.'!G97:G114,"L.C",'PC 46 a 72 Med.'!M97:M114))</f>
        <v>0</v>
      </c>
      <c r="L23" s="21">
        <f>(SUMIF('PC 46 a 72 Med.'!G13:G39,"S.C",'PC 46 a 72 Med.'!K13:K39)+SUMIF('PC 46 a 72 Med.'!G52:G78,"S.C",'PC 46 a 72 Med.'!K52:K78))+(SUMIF('PC 46 a 72 Med.'!G97:G114,"S.C",'PC 46 a 72 Med.'!K97:K114))+(SUMIF('PC 46 a 72 Med.'!G13:G39,"S.C",'PC 46 a 72 Med.'!M13:M39)+SUMIF('PC 46 a 72 Med.'!G52:G78,"S.C",'PC 46 a 72 Med.'!M52:M78))+(SUMIF('PC 46 a 72 Med.'!G97:G114,"S.C",'PC 46 a 72 Med.'!M97:M114))</f>
        <v>0</v>
      </c>
      <c r="M23" s="19">
        <f>(SUMIF('PC 46 a 72 Med.'!G13:G39,"E.M",'PC 46 a 72 Med.'!K13:K39)+SUMIF('PC 46 a 72 Med.'!G52:G78,"E.M",'PC 46 a 72 Med.'!K52:K78))+(SUMIF('PC 46 a 72 Med.'!G97:G114,"E.M",'PC 46 a 72 Med.'!K97:K114))+(SUMIF('PC 46 a 72 Med.'!G13:G39,"E.M",'PC 46 a 72 Med.'!M13:M39)+SUMIF('PC 46 a 72 Med.'!G52:G78,"E.M",'PC 46 a 72 Med.'!M52:M78))+(SUMIF('PC 46 a 72 Med.'!G97:G114,"E.M",'PC 46 a 72 Med.'!M97:M114))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86" t="s">
        <v>23</v>
      </c>
      <c r="J24" s="19">
        <f>(SUMIF('PC 46 a 72 Med.'!G13:G39,"Viv/Dpto",'PC 46 a 72 Med.'!L13:L39)+SUMIF('PC 46 a 72 Med.'!G52:G78,"Viv/Dpto",'PC 46 a 72 Med.'!L52:L78))+(SUMIF('PC 46 a 72 Med.'!G97:G114,"Viv/Dpto",'PC 46 a 72 Med.'!L97:L114))+(SUMIF('PC 46 a 72 Med.'!G13:G39,"Viv/Dpto",'PC 46 a 72 Med.'!M13:M39)+SUMIF('PC 46 a 72 Med.'!G52:G78,"Viv/Dpto",'PC 46 a 72 Med.'!M52:M78))+(SUMIF('PC 46 a 72 Med.'!G97:G114,"Viv/Dpto",'PC 46 a 72 Med.'!M97:M114))</f>
        <v>0</v>
      </c>
      <c r="K24" s="19">
        <f>(SUMIF('PC 46 a 72 Med.'!G13:G39,"L.C",'PC 46 a 72 Med.'!L13:L39)+SUMIF('PC 46 a 72 Med.'!G52:G78,"L.C",'PC 46 a 72 Med.'!L52:L78))+(SUMIF('PC 46 a 72 Med.'!G97:G114,"L.C",'PC 46 a 72 Med.'!L97:L114))+(SUMIF('PC 46 a 72 Med.'!G13:G39,"L.C",'PC 46 a 72 Med.'!M13:M39)+SUMIF('PC 46 a 72 Med.'!G52:G78,"L.C",'PC 46 a 72 Med.'!M52:M78))+(SUMIF('PC 46 a 72 Med.'!G97:G114,"L.C",'PC 46 a 72 Med.'!M97:M114))</f>
        <v>0</v>
      </c>
      <c r="L24" s="19">
        <f>(SUMIF('PC 46 a 72 Med.'!G13:G39,"S.C",'PC 46 a 72 Med.'!L13:L39)+SUMIF('PC 46 a 72 Med.'!G52:G78,"S.C",'PC 46 a 72 Med.'!L52:L78))+(SUMIF('PC 46 a 72 Med.'!G97:G114,"S.C",'PC 46 a 72 Med.'!L97:L114))+(SUMIF('PC 46 a 72 Med.'!G13:G39,"S.C",'PC 46 a 72 Med.'!M13:M39)+SUMIF('PC 46 a 72 Med.'!G52:G78,"S.C",'PC 46 a 72 Med.'!M52:M78))+(SUMIF('PC 46 a 72 Med.'!G97:G114,"S.C",'PC 46 a 72 Med.'!M97:M114))</f>
        <v>0</v>
      </c>
      <c r="M24" s="19">
        <f>(SUMIF('PC 46 a 72 Med.'!G13:G39,"E.M",'PC 46 a 72 Med.'!L13:L39)+SUMIF('PC 46 a 72 Med.'!G52:G78,"E.M",'PC 46 a 72 Med.'!L52:L78))+(SUMIF('PC 46 a 72 Med.'!G97:G114,"E.M",'PC 46 a 72 Med.'!L97:L114))+(SUMIF('PC 46 a 72 Med.'!G13:G39,"E.M",'PC 46 a 72 Med.'!M13:M39)+SUMIF('PC 46 a 72 Med.'!G52:G78,"E.M",'PC 46 a 72 Med.'!M52:M78))+(SUMIF('PC 46 a 72 Med.'!G97:G114,"E.M",'PC 46 a 72 Med.'!M97:M114))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9248-3187-426C-A5A8-02F696E0FEBB}">
  <sheetPr codeName="Hoja9"/>
  <dimension ref="C1:M102"/>
  <sheetViews>
    <sheetView topLeftCell="D7" workbookViewId="0">
      <selection activeCell="J31" sqref="J31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4.28515625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86" t="s">
        <v>24</v>
      </c>
      <c r="J19" s="10" t="s">
        <v>8</v>
      </c>
      <c r="K19" s="10" t="s">
        <v>9</v>
      </c>
      <c r="L19" s="10" t="s">
        <v>10</v>
      </c>
      <c r="M19" s="10" t="s">
        <v>59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86" t="s">
        <v>21</v>
      </c>
      <c r="J20" s="20">
        <f>COUNTIF('PC 73 a 99 Med.'!G13:G39,"Viv/Dpto")+COUNTIF('PC 73 a 99 Med.'!G51:G77,"Viv/Dpto")+COUNTIF('PC 73 a 99 Med.'!G95:G121,"Viv/Dpto")+COUNTIF('PC 73 a 99 Med.'!G139:G156,"Viv/Dpto")</f>
        <v>0</v>
      </c>
      <c r="K20" s="20">
        <f>COUNTIF('PC 73 a 99 Med.'!G13:G39,"L.C")+COUNTIF('PC 73 a 99 Med.'!G51:G77,"L.C")+COUNTIF('PC 73 a 99 Med.'!G95:G121,"L.C")+COUNTIF('PC 73 a 99 Med.'!G139:G156,"L.C")</f>
        <v>0</v>
      </c>
      <c r="L20" s="20">
        <f>COUNTIF('PC 73 a 99 Med.'!G13:G39,"S.C")+COUNTIF('PC 73 a 99 Med.'!G51:G77,"S.C")+COUNTIF('PC 73 a 99 Med.'!G95:G121,"S.C")+COUNTIF('PC 73 a 99 Med.'!G139:G156,"S.C")</f>
        <v>0</v>
      </c>
      <c r="M20" s="20">
        <f>COUNTIF('PC 73 a 99 Med.'!G13:G39,"E.M")+COUNTIF('PC 73 a 99 Med.'!G51:G77,"E.M")+COUNTIF('PC 73 a 99 Med.'!G95:G121,"E.M")+COUNTIF('PC 73 a 99 Med.'!G139:G156,"E.M")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86" t="s">
        <v>20</v>
      </c>
      <c r="J21" s="19">
        <f>IF(Auxiliar4!J20=0,0,VLOOKUP(Auxiliar4!J20,Auxiliar4!C2:D102,2,FALSE))</f>
        <v>0</v>
      </c>
      <c r="K21" s="19">
        <f>IF(Auxiliar4!K20=0,0,VLOOKUP(Auxiliar4!K20,Auxiliar4!E2:F102,2,FALSE))</f>
        <v>0</v>
      </c>
      <c r="L21" s="19">
        <f>IF(Auxiliar4!L20=0,0,VLOOKUP(Auxiliar4!L20,Auxiliar4!G2:H102,2,FALSE))</f>
        <v>0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86" t="s">
        <v>19</v>
      </c>
      <c r="J22" s="19">
        <f>(SUMIF('PC 73 a 99 Med.'!G13:G39,"Viv/Dpto",'PC 73 a 99 Med.'!J13:J39)+SUMIF('PC 73 a 99 Med.'!G51:G77,"Viv/Dpto",'PC 73 a 99 Med.'!J51:J77))+(SUMIF('PC 73 a 99 Med.'!G95:G121,"Viv/Dpto",'PC 73 a 99 Med.'!J95:J121))+(SUMIF('PC 73 a 99 Med.'!G139:G156,"Viv/Dpto",'PC 73 a 99 Med.'!J139:J156))+(SUMIF('PC 73 a 99 Med.'!G13:G39,"Viv/Dpto",'PC 73 a 99 Med.'!M13:M39)+SUMIF('PC 73 a 99 Med.'!G51:G77,"Viv/Dpto",'PC 73 a 99 Med.'!M51:M77))+(SUMIF('PC 73 a 99 Med.'!G95:G121,"Viv/Dpto",'PC 73 a 99 Med.'!M95:M121))+(SUMIF('PC 73 a 99 Med.'!G139:G156,"Viv/Dpto",'PC 73 a 99 Med.'!M139:M156))</f>
        <v>0</v>
      </c>
      <c r="K22" s="19">
        <f>(SUMIF('PC 73 a 99 Med.'!G13:G39,"L.C",'PC 73 a 99 Med.'!J13:J39)+SUMIF('PC 73 a 99 Med.'!G51:G77,"L.C",'PC 73 a 99 Med.'!J51:J77))+(SUMIF('PC 73 a 99 Med.'!G95:G121,"L.C",'PC 73 a 99 Med.'!J95:J121))+(SUMIF('PC 73 a 99 Med.'!G139:G156,"L.C",'PC 73 a 99 Med.'!J139:J156))+(SUMIF('PC 73 a 99 Med.'!G13:G39,"L.C",'PC 73 a 99 Med.'!M13:M39)+SUMIF('PC 73 a 99 Med.'!G51:G77,"L.C",'PC 73 a 99 Med.'!M51:M77))+(SUMIF('PC 73 a 99 Med.'!G95:G121,"L.C",'PC 73 a 99 Med.'!M95:M121))+(SUMIF('PC 73 a 99 Med.'!G139:G156,"L.C",'PC 73 a 99 Med.'!M139:M156))</f>
        <v>0</v>
      </c>
      <c r="L22" s="19">
        <f>(SUMIF('PC 73 a 99 Med.'!G13:G39,"S.C",'PC 73 a 99 Med.'!J13:J39)+SUMIF('PC 73 a 99 Med.'!G51:G77,"S.C",'PC 73 a 99 Med.'!J51:J77))+(SUMIF('PC 73 a 99 Med.'!G95:G121,"S.C",'PC 73 a 99 Med.'!J95:J121))+(SUMIF('PC 73 a 99 Med.'!G139:G156,"S.C",'PC 73 a 99 Med.'!J139:J156))+(SUMIF('PC 73 a 99 Med.'!G13:G39,"S.C",'PC 73 a 99 Med.'!M13:M39)+SUMIF('PC 73 a 99 Med.'!G51:G77,"S.C",'PC 73 a 99 Med.'!M51:M77))+(SUMIF('PC 73 a 99 Med.'!G95:G121,"S.C",'PC 73 a 99 Med.'!M95:M121))+(SUMIF('PC 73 a 99 Med.'!G139:G156,"S.C",'PC 73 a 99 Med.'!M139:M156))</f>
        <v>0</v>
      </c>
      <c r="M22" s="19">
        <f>(SUMIF('PC 73 a 99 Med.'!G13:G39,"E.M",'PC 73 a 99 Med.'!J13:J39)+SUMIF('PC 73 a 99 Med.'!G51:G77,"E.M",'PC 73 a 99 Med.'!J51:J77))+(SUMIF('PC 73 a 99 Med.'!G95:G121,"E.M",'PC 73 a 99 Med.'!J95:J121))+(SUMIF('PC 73 a 99 Med.'!G139:G156,"E.M",'PC 73 a 99 Med.'!J139:J156))+(SUMIF('PC 73 a 99 Med.'!G13:G39,"E.M",'PC 73 a 99 Med.'!M13:M39)+SUMIF('PC 73 a 99 Med.'!G51:G77,"E.M",'PC 73 a 99 Med.'!M51:M77))+(SUMIF('PC 73 a 99 Med.'!G95:G121,"E.M",'PC 73 a 99 Med.'!M95:M121))+(SUMIF('PC 73 a 99 Med.'!G139:G156,"E.M",'PC 73 a 99 Med.'!M139:M156))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86" t="s">
        <v>22</v>
      </c>
      <c r="J23" s="21">
        <f>(SUMIF('PC 73 a 99 Med.'!G13:G39,"Viv/Dpto",'PC 73 a 99 Med.'!K13:K39)+SUMIF('PC 73 a 99 Med.'!G51:G77,"Viv/Dpto",'PC 73 a 99 Med.'!K51:K77))+(SUMIF('PC 73 a 99 Med.'!G95:G121,"Viv/Dpto",'PC 73 a 99 Med.'!K95:K121))+(SUMIF('PC 73 a 99 Med.'!G139:G156,"Viv/Dpto",'PC 73 a 99 Med.'!K139:K156))+(SUMIF('PC 73 a 99 Med.'!G13:G39,"Viv/Dpto",'PC 73 a 99 Med.'!M13:M39)+SUMIF('PC 73 a 99 Med.'!G51:G77,"Viv/Dpto",'PC 73 a 99 Med.'!M51:M77))+(SUMIF('PC 73 a 99 Med.'!G95:G121,"Viv/Dpto",'PC 73 a 99 Med.'!M95:M121))+(SUMIF('PC 73 a 99 Med.'!G139:G156,"Viv/Dpto",'PC 73 a 99 Med.'!M139:M156))</f>
        <v>0</v>
      </c>
      <c r="K23" s="21">
        <f>(SUMIF('PC 73 a 99 Med.'!G13:G39,"L.C",'PC 73 a 99 Med.'!K13:K39)+SUMIF('PC 73 a 99 Med.'!G51:G77,"L.C",'PC 73 a 99 Med.'!K51:K77))+(SUMIF('PC 73 a 99 Med.'!G95:G121,"L.C",'PC 73 a 99 Med.'!K95:K121))+(SUMIF('PC 73 a 99 Med.'!G139:G156,"L.C",'PC 73 a 99 Med.'!K139:K156))+(SUMIF('PC 73 a 99 Med.'!G13:G39,"L.C",'PC 73 a 99 Med.'!M13:M39)+SUMIF('PC 73 a 99 Med.'!G51:G77,"L.C",'PC 73 a 99 Med.'!M51:M77))+(SUMIF('PC 73 a 99 Med.'!G95:G121,"L.C",'PC 73 a 99 Med.'!M95:M121))+(SUMIF('PC 73 a 99 Med.'!G139:G156,"L.C",'PC 73 a 99 Med.'!M139:M156))</f>
        <v>0</v>
      </c>
      <c r="L23" s="21">
        <f>(SUMIF('PC 73 a 99 Med.'!G13:G39,"S.C",'PC 73 a 99 Med.'!K13:K39)+SUMIF('PC 73 a 99 Med.'!G51:G77,"S.C",'PC 73 a 99 Med.'!K51:K77))+(SUMIF('PC 73 a 99 Med.'!G95:G121,"S.C",'PC 73 a 99 Med.'!K95:K121))+(SUMIF('PC 73 a 99 Med.'!G139:G156,"S.C",'PC 73 a 99 Med.'!K139:K156))+(SUMIF('PC 73 a 99 Med.'!G13:G39,"S.C",'PC 73 a 99 Med.'!M13:M39)+SUMIF('PC 73 a 99 Med.'!G51:G77,"S.C",'PC 73 a 99 Med.'!M51:M77))+(SUMIF('PC 73 a 99 Med.'!G95:G121,"S.C",'PC 73 a 99 Med.'!M95:M121))+(SUMIF('PC 73 a 99 Med.'!G139:G156,"S.C",'PC 73 a 99 Med.'!M139:M156))</f>
        <v>0</v>
      </c>
      <c r="M23" s="19">
        <f>(SUMIF('PC 73 a 99 Med.'!G13:G39,"E.M",'PC 73 a 99 Med.'!K13:K39)+SUMIF('PC 73 a 99 Med.'!G51:G77,"E.M",'PC 73 a 99 Med.'!K51:K77))+(SUMIF('PC 73 a 99 Med.'!G95:G121,"E.M",'PC 73 a 99 Med.'!K95:K121))+(SUMIF('PC 73 a 99 Med.'!G139:G156,"E.M",'PC 73 a 99 Med.'!K139:K156))+(SUMIF('PC 73 a 99 Med.'!G13:G39,"E.M",'PC 73 a 99 Med.'!M13:M39)+SUMIF('PC 73 a 99 Med.'!G51:G77,"E.M",'PC 73 a 99 Med.'!M51:M77))+(SUMIF('PC 73 a 99 Med.'!G95:G121,"E.M",'PC 73 a 99 Med.'!M95:M121))+(SUMIF('PC 73 a 99 Med.'!G139:G156,"E.M",'PC 73 a 99 Med.'!M139:M156))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86" t="s">
        <v>23</v>
      </c>
      <c r="J24" s="19">
        <f>(SUMIF('PC 73 a 99 Med.'!G13:G39,"Viv/Dpto",'PC 73 a 99 Med.'!L13:L39)+SUMIF('PC 73 a 99 Med.'!G51:G77,"Viv/Dpto",'PC 73 a 99 Med.'!L51:L77))+(SUMIF('PC 73 a 99 Med.'!G95:G121,"Viv/Dpto",'PC 73 a 99 Med.'!L95:L121))+(SUMIF('PC 73 a 99 Med.'!G139:G156,"Viv/Dpto",'PC 73 a 99 Med.'!L139:L156))+(SUMIF('PC 73 a 99 Med.'!G13:G39,"Viv/Dpto",'PC 73 a 99 Med.'!M13:M39)+SUMIF('PC 73 a 99 Med.'!G51:G77,"Viv/Dpto",'PC 73 a 99 Med.'!M51:M77))+(SUMIF('PC 73 a 99 Med.'!G95:G121,"Viv/Dpto",'PC 73 a 99 Med.'!M95:M121))+(SUMIF('PC 73 a 99 Med.'!G139:G156,"Viv/Dpto",'PC 73 a 99 Med.'!M139:M156))</f>
        <v>0</v>
      </c>
      <c r="K24" s="19">
        <f>(SUMIF('PC 73 a 99 Med.'!G13:G39,"L.C",'PC 73 a 99 Med.'!L13:L39)+SUMIF('PC 73 a 99 Med.'!G51:G77,"L.C",'PC 73 a 99 Med.'!L51:L77))+(SUMIF('PC 73 a 99 Med.'!G95:G121,"L.C",'PC 73 a 99 Med.'!L95:L121))+(SUMIF('PC 73 a 99 Med.'!G139:G156,"L.C",'PC 73 a 99 Med.'!L139:L156))+(SUMIF('PC 73 a 99 Med.'!G13:G39,"L.C",'PC 73 a 99 Med.'!M13:M39)+SUMIF('PC 73 a 99 Med.'!G51:G77,"L.C",'PC 73 a 99 Med.'!M51:M77))+(SUMIF('PC 73 a 99 Med.'!G95:G121,"L.C",'PC 73 a 99 Med.'!M95:M121))+(SUMIF('PC 73 a 99 Med.'!G139:G156,"L.C",'PC 73 a 99 Med.'!M139:M156))</f>
        <v>0</v>
      </c>
      <c r="L24" s="19">
        <f>(SUMIF('PC 73 a 99 Med.'!G13:G39,"S.C",'PC 73 a 99 Med.'!L13:L39)+SUMIF('PC 73 a 99 Med.'!G51:G77,"S.C",'PC 73 a 99 Med.'!L51:L77))+(SUMIF('PC 73 a 99 Med.'!G95:G121,"S.C",'PC 73 a 99 Med.'!L95:L121))+(SUMIF('PC 73 a 99 Med.'!G139:G156,"S.C",'PC 73 a 99 Med.'!L139:L156))+(SUMIF('PC 73 a 99 Med.'!G13:G39,"S.C",'PC 73 a 99 Med.'!M13:M39)+SUMIF('PC 73 a 99 Med.'!G51:G77,"S.C",'PC 73 a 99 Med.'!M51:M77))+(SUMIF('PC 73 a 99 Med.'!G95:G121,"S.C",'PC 73 a 99 Med.'!M95:M121))+(SUMIF('PC 73 a 99 Med.'!G139:G156,"S.C",'PC 73 a 99 Med.'!M139:M156))</f>
        <v>0</v>
      </c>
      <c r="M24" s="19">
        <f>(SUMIF('PC 73 a 99 Med.'!G13:G39,"E.M",'PC 73 a 99 Med.'!L13:L39)+SUMIF('PC 73 a 99 Med.'!G51:G77,"E.M",'PC 73 a 99 Med.'!L51:L77))+(SUMIF('PC 73 a 99 Med.'!G95:G121,"E.M",'PC 73 a 99 Med.'!L95:L121))+(SUMIF('PC 73 a 99 Med.'!G139:G156,"E.M",'PC 73 a 99 Med.'!L139:L156))+(SUMIF('PC 73 a 99 Med.'!G13:G39,"E.M",'PC 73 a 99 Med.'!M13:M39)+SUMIF('PC 73 a 99 Med.'!G51:G77,"E.M",'PC 73 a 99 Med.'!M51:M77))+(SUMIF('PC 73 a 99 Med.'!G95:G121,"E.M",'PC 73 a 99 Med.'!M95:M121))+(SUMIF('PC 73 a 99 Med.'!G139:G156,"E.M",'PC 73 a 99 Med.'!M139:M156))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E1008"/>
  <sheetViews>
    <sheetView view="pageBreakPreview" zoomScale="85" zoomScaleNormal="85" zoomScaleSheetLayoutView="85" workbookViewId="0">
      <selection activeCell="D16" sqref="D16"/>
    </sheetView>
  </sheetViews>
  <sheetFormatPr baseColWidth="10" defaultColWidth="12.5703125" defaultRowHeight="15" customHeight="1" x14ac:dyDescent="0.2"/>
  <cols>
    <col min="1" max="1" width="11.85546875" style="11" customWidth="1"/>
    <col min="2" max="2" width="18.7109375" style="11" customWidth="1"/>
    <col min="3" max="3" width="34.140625" style="11" customWidth="1"/>
    <col min="4" max="4" width="8.85546875" style="11" customWidth="1"/>
    <col min="5" max="5" width="6.42578125" style="11" customWidth="1"/>
    <col min="6" max="6" width="9.85546875" style="11" customWidth="1"/>
    <col min="7" max="7" width="10" style="11" customWidth="1"/>
    <col min="8" max="8" width="6.7109375" style="11" bestFit="1" customWidth="1"/>
    <col min="9" max="9" width="9.28515625" style="11" customWidth="1"/>
    <col min="10" max="12" width="11.28515625" style="11" customWidth="1"/>
    <col min="13" max="13" width="11.140625" style="11" customWidth="1"/>
    <col min="14" max="14" width="12.140625" style="11" customWidth="1"/>
    <col min="15" max="29" width="10.5703125" style="11" customWidth="1"/>
    <col min="30" max="16384" width="12.5703125" style="11"/>
  </cols>
  <sheetData>
    <row r="1" spans="1:31" ht="15" customHeight="1" x14ac:dyDescent="0.2">
      <c r="A1" s="207"/>
      <c r="B1" s="208"/>
      <c r="C1" s="208"/>
      <c r="D1" s="213" t="s">
        <v>45</v>
      </c>
      <c r="E1" s="213"/>
      <c r="F1" s="213"/>
      <c r="G1" s="213"/>
      <c r="H1" s="213"/>
      <c r="I1" s="213"/>
      <c r="J1" s="35" t="s">
        <v>38</v>
      </c>
      <c r="K1" s="173" t="str">
        <f>Instructivo!J1</f>
        <v>GIP-PLLA-EL-BT-0002</v>
      </c>
      <c r="L1" s="173"/>
      <c r="M1" s="173"/>
      <c r="N1" s="174"/>
    </row>
    <row r="2" spans="1:31" ht="15" customHeight="1" x14ac:dyDescent="0.2">
      <c r="A2" s="209"/>
      <c r="B2" s="210"/>
      <c r="C2" s="210"/>
      <c r="D2" s="214"/>
      <c r="E2" s="214"/>
      <c r="F2" s="214"/>
      <c r="G2" s="214"/>
      <c r="H2" s="214"/>
      <c r="I2" s="214"/>
      <c r="J2" s="36" t="s">
        <v>28</v>
      </c>
      <c r="K2" s="54" t="str">
        <f>Instructivo!J2</f>
        <v>DGL/GO</v>
      </c>
      <c r="L2" s="37" t="s">
        <v>29</v>
      </c>
      <c r="M2" s="226" t="str">
        <f>Instructivo!L2</f>
        <v>03</v>
      </c>
      <c r="N2" s="227"/>
    </row>
    <row r="3" spans="1:31" ht="15" customHeight="1" x14ac:dyDescent="0.2">
      <c r="A3" s="209"/>
      <c r="B3" s="210"/>
      <c r="C3" s="210"/>
      <c r="D3" s="172" t="str">
        <f>Instructivo!C3</f>
        <v>PLANILLA DE CARGAS PARA LOTEOS O PH</v>
      </c>
      <c r="E3" s="172"/>
      <c r="F3" s="172"/>
      <c r="G3" s="172"/>
      <c r="H3" s="172"/>
      <c r="I3" s="172"/>
      <c r="J3" s="176" t="s">
        <v>30</v>
      </c>
      <c r="K3" s="176"/>
      <c r="L3" s="177" t="str">
        <f>Instructivo!K3</f>
        <v>Vigente</v>
      </c>
      <c r="M3" s="177"/>
      <c r="N3" s="178"/>
    </row>
    <row r="4" spans="1:31" ht="15" customHeight="1" x14ac:dyDescent="0.2">
      <c r="A4" s="209"/>
      <c r="B4" s="210"/>
      <c r="C4" s="210"/>
      <c r="D4" s="172"/>
      <c r="E4" s="172"/>
      <c r="F4" s="172"/>
      <c r="G4" s="172"/>
      <c r="H4" s="172"/>
      <c r="I4" s="172"/>
      <c r="J4" s="176" t="s">
        <v>31</v>
      </c>
      <c r="K4" s="176"/>
      <c r="L4" s="205" t="str">
        <f>Instructivo!K4</f>
        <v>07/08/2025</v>
      </c>
      <c r="M4" s="205"/>
      <c r="N4" s="206"/>
    </row>
    <row r="5" spans="1:31" ht="15" customHeight="1" thickBot="1" x14ac:dyDescent="0.25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</row>
    <row r="6" spans="1:31" ht="15" customHeight="1" x14ac:dyDescent="0.2">
      <c r="A6" s="198" t="s">
        <v>81</v>
      </c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1"/>
    </row>
    <row r="7" spans="1:31" ht="14.25" customHeight="1" x14ac:dyDescent="0.2">
      <c r="A7" s="219" t="s">
        <v>70</v>
      </c>
      <c r="B7" s="184"/>
      <c r="C7" s="212"/>
      <c r="D7" s="212"/>
      <c r="E7" s="212"/>
      <c r="F7" s="212"/>
      <c r="G7" s="212"/>
      <c r="H7" s="184" t="s">
        <v>71</v>
      </c>
      <c r="I7" s="184"/>
      <c r="J7" s="184"/>
      <c r="K7" s="182"/>
      <c r="L7" s="182"/>
      <c r="M7" s="182"/>
      <c r="N7" s="183"/>
    </row>
    <row r="8" spans="1:31" ht="14.25" customHeight="1" x14ac:dyDescent="0.2">
      <c r="A8" s="219" t="s">
        <v>82</v>
      </c>
      <c r="B8" s="184"/>
      <c r="C8" s="212"/>
      <c r="D8" s="212"/>
      <c r="E8" s="212"/>
      <c r="F8" s="212"/>
      <c r="G8" s="212"/>
      <c r="H8" s="184" t="s">
        <v>84</v>
      </c>
      <c r="I8" s="184"/>
      <c r="J8" s="184"/>
      <c r="K8" s="182"/>
      <c r="L8" s="182"/>
      <c r="M8" s="182"/>
      <c r="N8" s="183"/>
    </row>
    <row r="9" spans="1:31" ht="14.25" customHeight="1" x14ac:dyDescent="0.2">
      <c r="A9" s="219" t="s">
        <v>39</v>
      </c>
      <c r="B9" s="184"/>
      <c r="C9" s="211" t="str">
        <f>IF(A13=0,"",COUNT(Tabla4[Suministro Nº]))</f>
        <v/>
      </c>
      <c r="D9" s="211"/>
      <c r="E9" s="211"/>
      <c r="F9" s="211"/>
      <c r="G9" s="211"/>
      <c r="H9" s="184" t="s">
        <v>72</v>
      </c>
      <c r="I9" s="184"/>
      <c r="J9" s="184"/>
      <c r="K9" s="182"/>
      <c r="L9" s="182"/>
      <c r="M9" s="182"/>
      <c r="N9" s="183"/>
    </row>
    <row r="10" spans="1:31" ht="18.75" customHeight="1" x14ac:dyDescent="0.2">
      <c r="A10" s="195" t="s">
        <v>40</v>
      </c>
      <c r="B10" s="196"/>
      <c r="C10" s="196"/>
      <c r="D10" s="196"/>
      <c r="E10" s="196"/>
      <c r="F10" s="197"/>
      <c r="G10" s="159"/>
      <c r="H10" s="184" t="s">
        <v>90</v>
      </c>
      <c r="I10" s="184"/>
      <c r="J10" s="184"/>
      <c r="K10" s="182"/>
      <c r="L10" s="182"/>
      <c r="M10" s="182"/>
      <c r="N10" s="183"/>
    </row>
    <row r="11" spans="1:31" ht="21.75" customHeight="1" thickBot="1" x14ac:dyDescent="0.25">
      <c r="A11" s="224" t="s">
        <v>43</v>
      </c>
      <c r="B11" s="225"/>
      <c r="C11" s="225"/>
      <c r="D11" s="225"/>
      <c r="E11" s="225"/>
      <c r="F11" s="225"/>
      <c r="G11" s="225"/>
      <c r="H11" s="225"/>
      <c r="I11" s="229" t="s">
        <v>41</v>
      </c>
      <c r="J11" s="229"/>
      <c r="K11" s="229"/>
      <c r="L11" s="229"/>
      <c r="M11" s="229"/>
      <c r="N11" s="230"/>
    </row>
    <row r="12" spans="1:31" ht="52.5" customHeight="1" x14ac:dyDescent="0.2">
      <c r="A12" s="116" t="s">
        <v>42</v>
      </c>
      <c r="B12" s="123" t="s">
        <v>86</v>
      </c>
      <c r="C12" s="104" t="s">
        <v>68</v>
      </c>
      <c r="D12" s="62" t="s">
        <v>66</v>
      </c>
      <c r="E12" s="63" t="s">
        <v>67</v>
      </c>
      <c r="F12" s="64" t="s">
        <v>83</v>
      </c>
      <c r="G12" s="64" t="s">
        <v>2</v>
      </c>
      <c r="H12" s="64" t="s">
        <v>1</v>
      </c>
      <c r="I12" s="63" t="s">
        <v>11</v>
      </c>
      <c r="J12" s="63" t="s">
        <v>12</v>
      </c>
      <c r="K12" s="63" t="s">
        <v>13</v>
      </c>
      <c r="L12" s="63" t="s">
        <v>14</v>
      </c>
      <c r="M12" s="63" t="s">
        <v>15</v>
      </c>
      <c r="N12" s="120" t="s">
        <v>0</v>
      </c>
    </row>
    <row r="13" spans="1:31" ht="13.9" customHeight="1" x14ac:dyDescent="0.2">
      <c r="A13" s="117"/>
      <c r="B13" s="117"/>
      <c r="C13" s="57"/>
      <c r="D13" s="58"/>
      <c r="E13" s="59"/>
      <c r="F13" s="55"/>
      <c r="G13" s="60"/>
      <c r="H13" s="61"/>
      <c r="I13" s="105"/>
      <c r="J13" s="56" t="str">
        <f>IF(H13="R",I13*1000/(220*0.85),"")</f>
        <v/>
      </c>
      <c r="K13" s="56" t="str">
        <f>IF(H13="S",I13*1000/(220*0.85),"")</f>
        <v/>
      </c>
      <c r="L13" s="56" t="str">
        <f>IF(H13="T",I13*1000/(220*0.85),"")</f>
        <v/>
      </c>
      <c r="M13" s="56" t="str">
        <f>IF(H13="RST",I13*1000/(380*1.73*0.85),"")</f>
        <v/>
      </c>
      <c r="N13" s="121"/>
      <c r="P13" s="13"/>
      <c r="AD13" s="13"/>
      <c r="AE13" s="13"/>
    </row>
    <row r="14" spans="1:31" ht="13.9" customHeight="1" x14ac:dyDescent="0.2">
      <c r="A14" s="117"/>
      <c r="B14" s="117"/>
      <c r="C14" s="57"/>
      <c r="D14" s="58"/>
      <c r="E14" s="59"/>
      <c r="F14" s="55"/>
      <c r="G14" s="60"/>
      <c r="H14" s="61"/>
      <c r="I14" s="105"/>
      <c r="J14" s="56" t="str">
        <f t="shared" ref="J14:J22" si="0">IF(H14="R",I14*1000/(220*0.85),"")</f>
        <v/>
      </c>
      <c r="K14" s="56" t="str">
        <f t="shared" ref="K14:K22" si="1">IF(H14="S",I14*1000/(220*0.85),"")</f>
        <v/>
      </c>
      <c r="L14" s="56" t="str">
        <f t="shared" ref="L14:L22" si="2">IF(H14="T",I14*1000/(220*0.85),"")</f>
        <v/>
      </c>
      <c r="M14" s="56" t="str">
        <f t="shared" ref="M14:M22" si="3">IF(H14="RST",I14*1000/(380*1.73*0.85),"")</f>
        <v/>
      </c>
      <c r="N14" s="121"/>
      <c r="P14" s="13"/>
      <c r="AD14" s="13"/>
      <c r="AE14" s="13"/>
    </row>
    <row r="15" spans="1:31" ht="13.9" customHeight="1" x14ac:dyDescent="0.2">
      <c r="A15" s="117"/>
      <c r="B15" s="117"/>
      <c r="C15" s="57"/>
      <c r="D15" s="58"/>
      <c r="E15" s="59"/>
      <c r="F15" s="55"/>
      <c r="G15" s="60"/>
      <c r="H15" s="61"/>
      <c r="I15" s="105"/>
      <c r="J15" s="56" t="str">
        <f t="shared" si="0"/>
        <v/>
      </c>
      <c r="K15" s="56" t="str">
        <f t="shared" si="1"/>
        <v/>
      </c>
      <c r="L15" s="56" t="str">
        <f t="shared" si="2"/>
        <v/>
      </c>
      <c r="M15" s="56" t="str">
        <f t="shared" si="3"/>
        <v/>
      </c>
      <c r="N15" s="121"/>
      <c r="P15" s="13"/>
      <c r="AD15" s="13"/>
      <c r="AE15" s="13"/>
    </row>
    <row r="16" spans="1:31" ht="13.9" customHeight="1" x14ac:dyDescent="0.2">
      <c r="A16" s="117"/>
      <c r="B16" s="117"/>
      <c r="C16" s="57"/>
      <c r="D16" s="58"/>
      <c r="E16" s="59"/>
      <c r="F16" s="55"/>
      <c r="G16" s="60"/>
      <c r="H16" s="61"/>
      <c r="I16" s="105"/>
      <c r="J16" s="56" t="str">
        <f t="shared" si="0"/>
        <v/>
      </c>
      <c r="K16" s="56" t="str">
        <f t="shared" si="1"/>
        <v/>
      </c>
      <c r="L16" s="56" t="str">
        <f t="shared" si="2"/>
        <v/>
      </c>
      <c r="M16" s="56" t="str">
        <f t="shared" si="3"/>
        <v/>
      </c>
      <c r="N16" s="121"/>
      <c r="P16" s="74"/>
      <c r="AD16" s="13"/>
      <c r="AE16" s="13"/>
    </row>
    <row r="17" spans="1:31" ht="13.9" customHeight="1" x14ac:dyDescent="0.2">
      <c r="A17" s="117"/>
      <c r="B17" s="117"/>
      <c r="C17" s="57"/>
      <c r="D17" s="58"/>
      <c r="E17" s="59"/>
      <c r="F17" s="55"/>
      <c r="G17" s="60"/>
      <c r="H17" s="61"/>
      <c r="I17" s="105"/>
      <c r="J17" s="56" t="str">
        <f t="shared" si="0"/>
        <v/>
      </c>
      <c r="K17" s="56" t="str">
        <f t="shared" si="1"/>
        <v/>
      </c>
      <c r="L17" s="56" t="str">
        <f t="shared" si="2"/>
        <v/>
      </c>
      <c r="M17" s="56" t="str">
        <f t="shared" si="3"/>
        <v/>
      </c>
      <c r="N17" s="121"/>
      <c r="P17" s="13"/>
      <c r="AD17" s="13"/>
      <c r="AE17" s="13"/>
    </row>
    <row r="18" spans="1:31" ht="13.9" customHeight="1" x14ac:dyDescent="0.2">
      <c r="A18" s="117"/>
      <c r="B18" s="117"/>
      <c r="C18" s="57"/>
      <c r="D18" s="58"/>
      <c r="E18" s="59"/>
      <c r="F18" s="55"/>
      <c r="G18" s="60"/>
      <c r="H18" s="61"/>
      <c r="I18" s="105"/>
      <c r="J18" s="56" t="str">
        <f t="shared" si="0"/>
        <v/>
      </c>
      <c r="K18" s="56" t="str">
        <f t="shared" si="1"/>
        <v/>
      </c>
      <c r="L18" s="56" t="str">
        <f t="shared" si="2"/>
        <v/>
      </c>
      <c r="M18" s="56" t="str">
        <f t="shared" si="3"/>
        <v/>
      </c>
      <c r="N18" s="121"/>
      <c r="P18" s="13"/>
      <c r="AD18" s="13"/>
      <c r="AE18" s="13"/>
    </row>
    <row r="19" spans="1:31" ht="13.9" customHeight="1" x14ac:dyDescent="0.2">
      <c r="A19" s="117"/>
      <c r="B19" s="117"/>
      <c r="C19" s="57"/>
      <c r="D19" s="58"/>
      <c r="E19" s="59"/>
      <c r="F19" s="55"/>
      <c r="G19" s="60"/>
      <c r="H19" s="61"/>
      <c r="I19" s="105"/>
      <c r="J19" s="56" t="str">
        <f t="shared" si="0"/>
        <v/>
      </c>
      <c r="K19" s="56" t="str">
        <f t="shared" si="1"/>
        <v/>
      </c>
      <c r="L19" s="56" t="str">
        <f t="shared" si="2"/>
        <v/>
      </c>
      <c r="M19" s="56" t="str">
        <f t="shared" si="3"/>
        <v/>
      </c>
      <c r="N19" s="121"/>
      <c r="P19" s="13"/>
      <c r="AD19" s="13"/>
      <c r="AE19" s="13"/>
    </row>
    <row r="20" spans="1:31" ht="13.9" customHeight="1" x14ac:dyDescent="0.2">
      <c r="A20" s="117"/>
      <c r="B20" s="117"/>
      <c r="C20" s="57"/>
      <c r="D20" s="58"/>
      <c r="E20" s="59"/>
      <c r="F20" s="55"/>
      <c r="G20" s="60"/>
      <c r="H20" s="61"/>
      <c r="I20" s="105"/>
      <c r="J20" s="56" t="str">
        <f t="shared" si="0"/>
        <v/>
      </c>
      <c r="K20" s="56" t="str">
        <f t="shared" si="1"/>
        <v/>
      </c>
      <c r="L20" s="56" t="str">
        <f t="shared" si="2"/>
        <v/>
      </c>
      <c r="M20" s="56" t="str">
        <f t="shared" si="3"/>
        <v/>
      </c>
      <c r="N20" s="121"/>
      <c r="P20" s="13"/>
      <c r="AD20" s="13"/>
      <c r="AE20" s="13"/>
    </row>
    <row r="21" spans="1:31" ht="13.9" customHeight="1" x14ac:dyDescent="0.2">
      <c r="A21" s="117"/>
      <c r="B21" s="117"/>
      <c r="C21" s="57"/>
      <c r="D21" s="58"/>
      <c r="E21" s="59"/>
      <c r="F21" s="55"/>
      <c r="G21" s="60"/>
      <c r="H21" s="61"/>
      <c r="I21" s="105"/>
      <c r="J21" s="56" t="str">
        <f t="shared" si="0"/>
        <v/>
      </c>
      <c r="K21" s="56" t="str">
        <f t="shared" si="1"/>
        <v/>
      </c>
      <c r="L21" s="56" t="str">
        <f t="shared" si="2"/>
        <v/>
      </c>
      <c r="M21" s="56" t="str">
        <f t="shared" si="3"/>
        <v/>
      </c>
      <c r="N21" s="121"/>
      <c r="P21" s="13"/>
      <c r="AD21" s="13"/>
      <c r="AE21" s="13"/>
    </row>
    <row r="22" spans="1:31" ht="13.9" customHeight="1" x14ac:dyDescent="0.2">
      <c r="A22" s="117"/>
      <c r="B22" s="117"/>
      <c r="C22" s="57"/>
      <c r="D22" s="58"/>
      <c r="E22" s="59"/>
      <c r="F22" s="55"/>
      <c r="G22" s="60"/>
      <c r="H22" s="61"/>
      <c r="I22" s="105"/>
      <c r="J22" s="56" t="str">
        <f t="shared" si="0"/>
        <v/>
      </c>
      <c r="K22" s="56" t="str">
        <f t="shared" si="1"/>
        <v/>
      </c>
      <c r="L22" s="56" t="str">
        <f t="shared" si="2"/>
        <v/>
      </c>
      <c r="M22" s="56" t="str">
        <f t="shared" si="3"/>
        <v/>
      </c>
      <c r="N22" s="121"/>
      <c r="P22" s="13"/>
      <c r="AD22" s="13"/>
      <c r="AE22" s="13"/>
    </row>
    <row r="23" spans="1:31" ht="13.9" customHeight="1" x14ac:dyDescent="0.2">
      <c r="A23" s="117"/>
      <c r="B23" s="117"/>
      <c r="C23" s="57"/>
      <c r="D23" s="58"/>
      <c r="E23" s="59"/>
      <c r="F23" s="55"/>
      <c r="G23" s="60"/>
      <c r="H23" s="61"/>
      <c r="I23" s="105"/>
      <c r="J23" s="56" t="str">
        <f t="shared" ref="J23:J27" si="4">IF(H23="R",I23*1000/(220*0.85),"")</f>
        <v/>
      </c>
      <c r="K23" s="56" t="str">
        <f t="shared" ref="K23:K27" si="5">IF(H23="S",I23*1000/(220*0.85),"")</f>
        <v/>
      </c>
      <c r="L23" s="56" t="str">
        <f t="shared" ref="L23:L27" si="6">IF(H23="T",I23*1000/(220*0.85),"")</f>
        <v/>
      </c>
      <c r="M23" s="56" t="str">
        <f t="shared" ref="M23:M27" si="7">IF(H23="RST",I23*1000/(380*1.73*0.85),"")</f>
        <v/>
      </c>
      <c r="N23" s="121"/>
      <c r="P23" s="13"/>
      <c r="AD23" s="13"/>
      <c r="AE23" s="13"/>
    </row>
    <row r="24" spans="1:31" ht="13.9" customHeight="1" x14ac:dyDescent="0.2">
      <c r="A24" s="117"/>
      <c r="B24" s="117"/>
      <c r="C24" s="57"/>
      <c r="D24" s="58"/>
      <c r="E24" s="59"/>
      <c r="F24" s="55"/>
      <c r="G24" s="60"/>
      <c r="H24" s="61"/>
      <c r="I24" s="105"/>
      <c r="J24" s="56" t="str">
        <f t="shared" si="4"/>
        <v/>
      </c>
      <c r="K24" s="56" t="str">
        <f t="shared" si="5"/>
        <v/>
      </c>
      <c r="L24" s="56" t="str">
        <f t="shared" si="6"/>
        <v/>
      </c>
      <c r="M24" s="56" t="str">
        <f t="shared" si="7"/>
        <v/>
      </c>
      <c r="N24" s="121"/>
      <c r="P24" s="13"/>
      <c r="AD24" s="13"/>
      <c r="AE24" s="13"/>
    </row>
    <row r="25" spans="1:31" ht="13.9" customHeight="1" x14ac:dyDescent="0.2">
      <c r="A25" s="117"/>
      <c r="B25" s="117"/>
      <c r="C25" s="57"/>
      <c r="D25" s="58"/>
      <c r="E25" s="59"/>
      <c r="F25" s="55"/>
      <c r="G25" s="60"/>
      <c r="H25" s="61"/>
      <c r="I25" s="105"/>
      <c r="J25" s="56" t="str">
        <f t="shared" si="4"/>
        <v/>
      </c>
      <c r="K25" s="56" t="str">
        <f t="shared" si="5"/>
        <v/>
      </c>
      <c r="L25" s="56" t="str">
        <f t="shared" si="6"/>
        <v/>
      </c>
      <c r="M25" s="56" t="str">
        <f t="shared" si="7"/>
        <v/>
      </c>
      <c r="N25" s="121"/>
      <c r="P25" s="13"/>
      <c r="AD25" s="13"/>
      <c r="AE25" s="13"/>
    </row>
    <row r="26" spans="1:31" ht="13.9" customHeight="1" x14ac:dyDescent="0.2">
      <c r="A26" s="117"/>
      <c r="B26" s="117"/>
      <c r="C26" s="57"/>
      <c r="D26" s="58"/>
      <c r="E26" s="59"/>
      <c r="F26" s="55"/>
      <c r="G26" s="60"/>
      <c r="H26" s="61"/>
      <c r="I26" s="105"/>
      <c r="J26" s="56" t="str">
        <f t="shared" si="4"/>
        <v/>
      </c>
      <c r="K26" s="56" t="str">
        <f t="shared" si="5"/>
        <v/>
      </c>
      <c r="L26" s="56" t="str">
        <f t="shared" si="6"/>
        <v/>
      </c>
      <c r="M26" s="56" t="str">
        <f t="shared" si="7"/>
        <v/>
      </c>
      <c r="N26" s="121"/>
      <c r="P26" s="13"/>
      <c r="AD26" s="13"/>
      <c r="AE26" s="13"/>
    </row>
    <row r="27" spans="1:31" ht="13.9" customHeight="1" thickBot="1" x14ac:dyDescent="0.25">
      <c r="A27" s="118"/>
      <c r="B27" s="118"/>
      <c r="C27" s="65"/>
      <c r="D27" s="66"/>
      <c r="E27" s="67"/>
      <c r="F27" s="68"/>
      <c r="G27" s="87"/>
      <c r="H27" s="69"/>
      <c r="I27" s="106"/>
      <c r="J27" s="73" t="str">
        <f t="shared" si="4"/>
        <v/>
      </c>
      <c r="K27" s="73" t="str">
        <f t="shared" si="5"/>
        <v/>
      </c>
      <c r="L27" s="73" t="str">
        <f t="shared" si="6"/>
        <v/>
      </c>
      <c r="M27" s="73" t="str">
        <f t="shared" si="7"/>
        <v/>
      </c>
      <c r="N27" s="122"/>
      <c r="P27" s="13"/>
      <c r="AD27" s="13"/>
      <c r="AE27" s="13"/>
    </row>
    <row r="28" spans="1:31" ht="13.9" customHeight="1" x14ac:dyDescent="0.2">
      <c r="A28" s="217" t="s">
        <v>60</v>
      </c>
      <c r="B28" s="218"/>
      <c r="C28" s="218"/>
      <c r="D28" s="218"/>
      <c r="E28" s="222">
        <v>1</v>
      </c>
      <c r="F28" s="222"/>
      <c r="G28" s="222"/>
      <c r="H28" s="222"/>
      <c r="I28" s="222"/>
      <c r="J28" s="222"/>
      <c r="K28" s="222"/>
      <c r="L28" s="222"/>
      <c r="M28" s="222"/>
      <c r="N28" s="223"/>
      <c r="O28" s="13"/>
      <c r="AC28" s="13"/>
      <c r="AD28" s="13"/>
    </row>
    <row r="29" spans="1:31" ht="12.75" customHeight="1" x14ac:dyDescent="0.2">
      <c r="A29" s="220" t="s">
        <v>61</v>
      </c>
      <c r="B29" s="221"/>
      <c r="C29" s="221"/>
      <c r="D29" s="221"/>
      <c r="E29" s="215" t="str">
        <f>IF(Auxiliar1!J21&lt;&gt;0,Auxiliar1!J21,"N/A")</f>
        <v>N/A</v>
      </c>
      <c r="F29" s="215"/>
      <c r="G29" s="215"/>
      <c r="H29" s="215"/>
      <c r="I29" s="215"/>
      <c r="J29" s="215"/>
      <c r="K29" s="215"/>
      <c r="L29" s="215"/>
      <c r="M29" s="215"/>
      <c r="N29" s="216"/>
    </row>
    <row r="30" spans="1:31" ht="12.75" customHeight="1" x14ac:dyDescent="0.2">
      <c r="A30" s="220" t="s">
        <v>62</v>
      </c>
      <c r="B30" s="221"/>
      <c r="C30" s="221"/>
      <c r="D30" s="221"/>
      <c r="E30" s="215" t="str">
        <f>IF(Auxiliar1!K21&lt;&gt;0,Auxiliar1!K21,"N/A")</f>
        <v>N/A</v>
      </c>
      <c r="F30" s="215"/>
      <c r="G30" s="215"/>
      <c r="H30" s="215"/>
      <c r="I30" s="215"/>
      <c r="J30" s="215"/>
      <c r="K30" s="215"/>
      <c r="L30" s="215"/>
      <c r="M30" s="215"/>
      <c r="N30" s="216"/>
    </row>
    <row r="31" spans="1:31" ht="12.75" customHeight="1" x14ac:dyDescent="0.2">
      <c r="A31" s="220" t="s">
        <v>63</v>
      </c>
      <c r="B31" s="221"/>
      <c r="C31" s="221"/>
      <c r="D31" s="221"/>
      <c r="E31" s="215" t="str">
        <f>IF(Auxiliar1!L21&lt;&gt;0,Auxiliar1!L21,"N/A")</f>
        <v>N/A</v>
      </c>
      <c r="F31" s="215"/>
      <c r="G31" s="215"/>
      <c r="H31" s="215"/>
      <c r="I31" s="215"/>
      <c r="J31" s="215"/>
      <c r="K31" s="215"/>
      <c r="L31" s="215"/>
      <c r="M31" s="215"/>
      <c r="N31" s="216"/>
      <c r="P31" s="15"/>
    </row>
    <row r="32" spans="1:31" ht="12.75" customHeight="1" x14ac:dyDescent="0.2">
      <c r="A32" s="187" t="s">
        <v>16</v>
      </c>
      <c r="B32" s="188"/>
      <c r="C32" s="188"/>
      <c r="D32" s="188"/>
      <c r="E32" s="215">
        <f>SUMIF(G13:G27,"Viv/Dpto",J13:J27)*Auxiliar1!J21+SUMIF(G13:G27,"L.C",J13:J27)*Auxiliar1!K21+SUMIF(G13:G27,"S.C",J13:J27)*Auxiliar1!L21+SUMIF(G13:G27,"Viv/Dpto",M13:M27)*Auxiliar1!J21+SUMIF(G13:G27,"L.C",M13:M27)*Auxiliar1!K21+SUMIF(G13:G27,"S.C",M13:M27)*Auxiliar1!L21+SUMIF(G13:G27,"E.M",J13:J27)+SUMIF(G13:G27,"E.M",M13:M27)</f>
        <v>0</v>
      </c>
      <c r="F32" s="215"/>
      <c r="G32" s="215"/>
      <c r="H32" s="215"/>
      <c r="I32" s="215"/>
      <c r="J32" s="215"/>
      <c r="K32" s="215"/>
      <c r="L32" s="215"/>
      <c r="M32" s="215"/>
      <c r="N32" s="216"/>
      <c r="P32" s="15"/>
    </row>
    <row r="33" spans="1:16" ht="12.75" customHeight="1" x14ac:dyDescent="0.2">
      <c r="A33" s="187" t="s">
        <v>17</v>
      </c>
      <c r="B33" s="188"/>
      <c r="C33" s="188"/>
      <c r="D33" s="188"/>
      <c r="E33" s="215">
        <f>SUMIF(G13:G27,"Viv/Dpto",K13:K27)*Auxiliar1!J21+SUMIF(G13:G27,"L.C",K13:K27)*Auxiliar1!K21+SUMIF(G13:G27,"S.C",K13:K27)*Auxiliar1!L21+SUMIF(G13:G27,"Viv/Dpto",M13:M27)*Auxiliar1!J21+SUMIF(G13:G27,"L.C",M13:M27)*Auxiliar1!K21+SUMIF(G13:G27,"S.C",M13:M27)*Auxiliar1!L21+SUMIF(G13:G27,"E.M",K13:K27)+SUMIF(G13:G27,"E.M",M13:M27)</f>
        <v>0</v>
      </c>
      <c r="F33" s="215"/>
      <c r="G33" s="215"/>
      <c r="H33" s="215"/>
      <c r="I33" s="215"/>
      <c r="J33" s="215"/>
      <c r="K33" s="215"/>
      <c r="L33" s="215"/>
      <c r="M33" s="215"/>
      <c r="N33" s="216"/>
      <c r="P33" s="15"/>
    </row>
    <row r="34" spans="1:16" ht="12.75" customHeight="1" x14ac:dyDescent="0.2">
      <c r="A34" s="187" t="s">
        <v>18</v>
      </c>
      <c r="B34" s="188"/>
      <c r="C34" s="188"/>
      <c r="D34" s="188"/>
      <c r="E34" s="215">
        <f>SUMIF(G13:G27,"Viv/Dpto",L13:L27)*Auxiliar1!J21+SUMIF(G13:G27,"L.C",L13:L27)*Auxiliar1!K21+SUMIF(G13:G27,"S.C",L13:L27)*Auxiliar1!L21+SUMIF(G13:G27,"Viv/Dpto",M13:M27)*Auxiliar1!J21+SUMIF(G13:G27,"L.C",M13:M27)*Auxiliar1!K21+SUMIF(G13:G27,"S.C",M13:M27)*Auxiliar1!L21+SUMIF(G13:G27,"E.M",L13:L27)+SUMIF(G13:G27,"E.M",M13:M27)</f>
        <v>0</v>
      </c>
      <c r="F34" s="215"/>
      <c r="G34" s="215"/>
      <c r="H34" s="215"/>
      <c r="I34" s="215"/>
      <c r="J34" s="215"/>
      <c r="K34" s="215"/>
      <c r="L34" s="215"/>
      <c r="M34" s="215"/>
      <c r="N34" s="216"/>
      <c r="P34" s="15"/>
    </row>
    <row r="35" spans="1:16" ht="12.75" customHeight="1" x14ac:dyDescent="0.2">
      <c r="A35" s="193" t="s">
        <v>44</v>
      </c>
      <c r="B35" s="194"/>
      <c r="C35" s="194"/>
      <c r="D35" s="194"/>
      <c r="E35" s="231">
        <f>(MAX(E32:M34)*380*1.73*0.85)/1000</f>
        <v>0</v>
      </c>
      <c r="F35" s="231"/>
      <c r="G35" s="231"/>
      <c r="H35" s="231"/>
      <c r="I35" s="231"/>
      <c r="J35" s="231"/>
      <c r="K35" s="231"/>
      <c r="L35" s="231"/>
      <c r="M35" s="231"/>
      <c r="N35" s="232"/>
    </row>
    <row r="36" spans="1:16" ht="12.75" customHeight="1" x14ac:dyDescent="0.2">
      <c r="A36" s="189" t="s">
        <v>25</v>
      </c>
      <c r="B36" s="190"/>
      <c r="C36" s="190"/>
      <c r="D36" s="190"/>
      <c r="E36" s="233">
        <f>MAX(E32:N34)</f>
        <v>0</v>
      </c>
      <c r="F36" s="233"/>
      <c r="G36" s="233"/>
      <c r="H36" s="233"/>
      <c r="I36" s="233"/>
      <c r="J36" s="233"/>
      <c r="K36" s="233"/>
      <c r="L36" s="233"/>
      <c r="M36" s="233"/>
      <c r="N36" s="234"/>
    </row>
    <row r="37" spans="1:16" ht="12.75" customHeight="1" x14ac:dyDescent="0.2">
      <c r="A37" s="189" t="s">
        <v>26</v>
      </c>
      <c r="B37" s="190"/>
      <c r="C37" s="190"/>
      <c r="D37" s="190"/>
      <c r="E37" s="233">
        <f>E36*0.85/0.8</f>
        <v>0</v>
      </c>
      <c r="F37" s="233"/>
      <c r="G37" s="233"/>
      <c r="H37" s="233"/>
      <c r="I37" s="233"/>
      <c r="J37" s="233"/>
      <c r="K37" s="233"/>
      <c r="L37" s="233"/>
      <c r="M37" s="233"/>
      <c r="N37" s="234"/>
    </row>
    <row r="38" spans="1:16" ht="12.75" customHeight="1" x14ac:dyDescent="0.2">
      <c r="A38" s="191" t="s">
        <v>73</v>
      </c>
      <c r="B38" s="192"/>
      <c r="C38" s="192"/>
      <c r="D38" s="192"/>
      <c r="E38" s="231">
        <f>E35/0.85</f>
        <v>0</v>
      </c>
      <c r="F38" s="231"/>
      <c r="G38" s="231"/>
      <c r="H38" s="231"/>
      <c r="I38" s="231"/>
      <c r="J38" s="231"/>
      <c r="K38" s="231"/>
      <c r="L38" s="231"/>
      <c r="M38" s="231"/>
      <c r="N38" s="232"/>
    </row>
    <row r="39" spans="1:16" ht="12" customHeight="1" thickBot="1" x14ac:dyDescent="0.25">
      <c r="A39" s="185" t="s">
        <v>74</v>
      </c>
      <c r="B39" s="186"/>
      <c r="C39" s="186"/>
      <c r="D39" s="186"/>
      <c r="E39" s="235"/>
      <c r="F39" s="235"/>
      <c r="G39" s="235"/>
      <c r="H39" s="235"/>
      <c r="I39" s="235"/>
      <c r="J39" s="235"/>
      <c r="K39" s="235"/>
      <c r="L39" s="235"/>
      <c r="M39" s="235"/>
      <c r="N39" s="236"/>
    </row>
    <row r="40" spans="1:16" ht="12.75" customHeight="1" x14ac:dyDescent="0.2">
      <c r="A40" s="228" t="s">
        <v>3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</row>
    <row r="41" spans="1:16" ht="12.75" customHeight="1" x14ac:dyDescent="0.2">
      <c r="A41" s="228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</row>
    <row r="42" spans="1:16" ht="12.75" customHeight="1" x14ac:dyDescent="0.2">
      <c r="A42" s="228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</row>
    <row r="43" spans="1:16" ht="12.75" customHeight="1" x14ac:dyDescent="0.2">
      <c r="A43" s="228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</row>
    <row r="44" spans="1:16" ht="12.75" customHeight="1" x14ac:dyDescent="0.2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</row>
    <row r="45" spans="1:16" ht="12.75" customHeight="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6" ht="12.75" customHeight="1" x14ac:dyDescent="0.2"/>
    <row r="47" spans="1:16" ht="12.75" customHeight="1" x14ac:dyDescent="0.2"/>
    <row r="48" spans="1:1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</sheetData>
  <sheetProtection sheet="1" objects="1" scenarios="1"/>
  <mergeCells count="54">
    <mergeCell ref="A40:N43"/>
    <mergeCell ref="I11:N11"/>
    <mergeCell ref="K9:N9"/>
    <mergeCell ref="K8:N8"/>
    <mergeCell ref="E35:N35"/>
    <mergeCell ref="E36:N36"/>
    <mergeCell ref="E37:N37"/>
    <mergeCell ref="E38:N38"/>
    <mergeCell ref="E39:N39"/>
    <mergeCell ref="A34:D34"/>
    <mergeCell ref="H9:J9"/>
    <mergeCell ref="E33:N33"/>
    <mergeCell ref="A7:B7"/>
    <mergeCell ref="A8:B8"/>
    <mergeCell ref="K7:N7"/>
    <mergeCell ref="A9:B9"/>
    <mergeCell ref="A31:D31"/>
    <mergeCell ref="A30:D30"/>
    <mergeCell ref="A29:D29"/>
    <mergeCell ref="E28:N28"/>
    <mergeCell ref="E29:N29"/>
    <mergeCell ref="E30:N30"/>
    <mergeCell ref="A11:H11"/>
    <mergeCell ref="E31:N31"/>
    <mergeCell ref="C9:G9"/>
    <mergeCell ref="C8:G8"/>
    <mergeCell ref="C7:G7"/>
    <mergeCell ref="D1:I2"/>
    <mergeCell ref="D3:I4"/>
    <mergeCell ref="H7:J7"/>
    <mergeCell ref="H8:J8"/>
    <mergeCell ref="J3:K3"/>
    <mergeCell ref="J4:K4"/>
    <mergeCell ref="A6:E6"/>
    <mergeCell ref="F6:N6"/>
    <mergeCell ref="A5:N5"/>
    <mergeCell ref="L4:N4"/>
    <mergeCell ref="L3:N3"/>
    <mergeCell ref="A1:C4"/>
    <mergeCell ref="M2:N2"/>
    <mergeCell ref="K1:N1"/>
    <mergeCell ref="K10:N10"/>
    <mergeCell ref="H10:J10"/>
    <mergeCell ref="A39:D39"/>
    <mergeCell ref="A33:D33"/>
    <mergeCell ref="A32:D32"/>
    <mergeCell ref="A37:D37"/>
    <mergeCell ref="A38:D38"/>
    <mergeCell ref="A35:D35"/>
    <mergeCell ref="A36:D36"/>
    <mergeCell ref="A10:F10"/>
    <mergeCell ref="E34:N34"/>
    <mergeCell ref="A28:D28"/>
    <mergeCell ref="E32:N32"/>
  </mergeCells>
  <phoneticPr fontId="20" type="noConversion"/>
  <conditionalFormatting sqref="C7:G9 K7:K10 G10 A13:I27">
    <cfRule type="containsBlanks" dxfId="52" priority="8">
      <formula>LEN(TRIM(A7))=0</formula>
    </cfRule>
  </conditionalFormatting>
  <conditionalFormatting sqref="D1:I2">
    <cfRule type="containsBlanks" dxfId="51" priority="4">
      <formula>LEN(TRIM(D1))=0</formula>
    </cfRule>
  </conditionalFormatting>
  <conditionalFormatting sqref="E39">
    <cfRule type="containsBlanks" dxfId="49" priority="1">
      <formula>LEN(TRIM(E39))=0</formula>
    </cfRule>
  </conditionalFormatting>
  <conditionalFormatting sqref="F6">
    <cfRule type="containsBlanks" dxfId="48" priority="2">
      <formula>LEN(TRIM(F6))=0</formula>
    </cfRule>
  </conditionalFormatting>
  <conditionalFormatting sqref="N13:N27">
    <cfRule type="containsBlanks" dxfId="47" priority="6">
      <formula>LEN(TRIM(N13))=0</formula>
    </cfRule>
  </conditionalFormatting>
  <dataValidations disablePrompts="1" count="4">
    <dataValidation type="list" allowBlank="1" showInputMessage="1" showErrorMessage="1" sqref="G13:G27" xr:uid="{00000000-0002-0000-0000-000000000000}">
      <formula1>"Viv/Dpto,L.C,S.C,E.M"</formula1>
    </dataValidation>
    <dataValidation type="list" allowBlank="1" showInputMessage="1" showErrorMessage="1" sqref="H13:H27" xr:uid="{00000000-0002-0000-0000-000002000000}">
      <formula1>"R,S,T,RST"</formula1>
    </dataValidation>
    <dataValidation type="list" allowBlank="1" showInputMessage="1" showErrorMessage="1" sqref="F6" xr:uid="{3B14187E-90FF-4BA1-BB57-5F32513BC4E3}">
      <formula1>"PROYECTO, CONFORME A OBRA"</formula1>
    </dataValidation>
    <dataValidation type="list" allowBlank="1" showInputMessage="1" showErrorMessage="1" sqref="E39" xr:uid="{ABF8631D-A7C2-48E8-8417-0CB41470AC99}">
      <formula1>"63,100,160,200,315,500"</formula1>
    </dataValidation>
  </dataValidations>
  <printOptions horizontalCentered="1"/>
  <pageMargins left="0" right="0" top="0" bottom="0.78740157480314965" header="0" footer="0"/>
  <pageSetup paperSize="9" scale="84" fitToHeight="0" orientation="landscape" r:id="rId1"/>
  <headerFooter>
    <oddFooter>&amp;CPágina &amp;P</oddFooter>
  </headerFooter>
  <ignoredErrors>
    <ignoredError sqref="C9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8BDC6CEF-220C-4D19-96B9-62BF2D1A8CDB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18C7-C448-4B87-A81E-401059C36384}">
  <sheetPr codeName="Hoja3"/>
  <dimension ref="A1:AD1048"/>
  <sheetViews>
    <sheetView view="pageBreakPreview" zoomScale="85" zoomScaleNormal="85" zoomScaleSheetLayoutView="85" workbookViewId="0">
      <selection activeCell="H10" sqref="H10:J10"/>
    </sheetView>
  </sheetViews>
  <sheetFormatPr baseColWidth="10" defaultColWidth="12.5703125" defaultRowHeight="15" customHeight="1" x14ac:dyDescent="0.2"/>
  <cols>
    <col min="1" max="1" width="11.42578125" style="11" customWidth="1"/>
    <col min="2" max="2" width="17.42578125" style="11" customWidth="1"/>
    <col min="3" max="3" width="29" style="11" customWidth="1"/>
    <col min="4" max="4" width="9.140625" style="11" customWidth="1"/>
    <col min="5" max="5" width="8" style="11" customWidth="1"/>
    <col min="6" max="6" width="10.85546875" style="11" customWidth="1"/>
    <col min="7" max="7" width="10.5703125" style="11" customWidth="1"/>
    <col min="8" max="8" width="6.7109375" style="11" bestFit="1" customWidth="1"/>
    <col min="9" max="9" width="9" style="11" bestFit="1" customWidth="1"/>
    <col min="10" max="11" width="11.42578125" style="11" customWidth="1"/>
    <col min="12" max="12" width="12.5703125" style="11" customWidth="1"/>
    <col min="13" max="13" width="11.42578125" style="11" customWidth="1"/>
    <col min="14" max="14" width="12.8554687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07"/>
      <c r="B1" s="208"/>
      <c r="C1" s="208"/>
      <c r="D1" s="213" t="s">
        <v>45</v>
      </c>
      <c r="E1" s="213"/>
      <c r="F1" s="213"/>
      <c r="G1" s="213"/>
      <c r="H1" s="213"/>
      <c r="I1" s="213"/>
      <c r="J1" s="35" t="s">
        <v>38</v>
      </c>
      <c r="K1" s="173" t="str">
        <f>Instructivo!J1</f>
        <v>GIP-PLLA-EL-BT-0002</v>
      </c>
      <c r="L1" s="173"/>
      <c r="M1" s="173"/>
      <c r="N1" s="174"/>
    </row>
    <row r="2" spans="1:30" ht="12.75" customHeight="1" x14ac:dyDescent="0.2">
      <c r="A2" s="209"/>
      <c r="B2" s="210"/>
      <c r="C2" s="210"/>
      <c r="D2" s="214"/>
      <c r="E2" s="214"/>
      <c r="F2" s="214"/>
      <c r="G2" s="214"/>
      <c r="H2" s="214"/>
      <c r="I2" s="214"/>
      <c r="J2" s="36" t="s">
        <v>28</v>
      </c>
      <c r="K2" s="54" t="str">
        <f>Instructivo!J2</f>
        <v>DGL/GO</v>
      </c>
      <c r="L2" s="37" t="s">
        <v>29</v>
      </c>
      <c r="M2" s="226" t="str">
        <f>Instructivo!L2</f>
        <v>03</v>
      </c>
      <c r="N2" s="227"/>
    </row>
    <row r="3" spans="1:30" ht="12.75" customHeight="1" x14ac:dyDescent="0.2">
      <c r="A3" s="209"/>
      <c r="B3" s="210"/>
      <c r="C3" s="210"/>
      <c r="D3" s="172" t="str">
        <f>Instructivo!C3</f>
        <v>PLANILLA DE CARGAS PARA LOTEOS O PH</v>
      </c>
      <c r="E3" s="172"/>
      <c r="F3" s="172"/>
      <c r="G3" s="172"/>
      <c r="H3" s="172"/>
      <c r="I3" s="172"/>
      <c r="J3" s="176" t="s">
        <v>30</v>
      </c>
      <c r="K3" s="176"/>
      <c r="L3" s="177" t="str">
        <f>Instructivo!K3</f>
        <v>Vigente</v>
      </c>
      <c r="M3" s="177"/>
      <c r="N3" s="178"/>
    </row>
    <row r="4" spans="1:30" ht="13.5" customHeight="1" x14ac:dyDescent="0.2">
      <c r="A4" s="209"/>
      <c r="B4" s="210"/>
      <c r="C4" s="210"/>
      <c r="D4" s="172"/>
      <c r="E4" s="172"/>
      <c r="F4" s="172"/>
      <c r="G4" s="172"/>
      <c r="H4" s="172"/>
      <c r="I4" s="172"/>
      <c r="J4" s="176" t="s">
        <v>31</v>
      </c>
      <c r="K4" s="176"/>
      <c r="L4" s="205" t="str">
        <f>Instructivo!K4</f>
        <v>07/08/2025</v>
      </c>
      <c r="M4" s="205"/>
      <c r="N4" s="206"/>
    </row>
    <row r="5" spans="1:30" ht="12.75" customHeight="1" thickBot="1" x14ac:dyDescent="0.25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  <c r="O5"/>
    </row>
    <row r="6" spans="1:30" ht="15" customHeight="1" x14ac:dyDescent="0.2">
      <c r="A6" s="198" t="s">
        <v>81</v>
      </c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1"/>
    </row>
    <row r="7" spans="1:30" ht="14.25" customHeight="1" x14ac:dyDescent="0.2">
      <c r="A7" s="219" t="s">
        <v>70</v>
      </c>
      <c r="B7" s="184"/>
      <c r="C7" s="212"/>
      <c r="D7" s="212"/>
      <c r="E7" s="212"/>
      <c r="F7" s="212"/>
      <c r="G7" s="212"/>
      <c r="H7" s="184" t="s">
        <v>71</v>
      </c>
      <c r="I7" s="184"/>
      <c r="J7" s="184"/>
      <c r="K7" s="182"/>
      <c r="L7" s="182"/>
      <c r="M7" s="182"/>
      <c r="N7" s="183"/>
    </row>
    <row r="8" spans="1:30" ht="14.25" customHeight="1" x14ac:dyDescent="0.2">
      <c r="A8" s="219" t="s">
        <v>82</v>
      </c>
      <c r="B8" s="184"/>
      <c r="C8" s="212"/>
      <c r="D8" s="212"/>
      <c r="E8" s="212"/>
      <c r="F8" s="212"/>
      <c r="G8" s="212"/>
      <c r="H8" s="184" t="s">
        <v>84</v>
      </c>
      <c r="I8" s="184"/>
      <c r="J8" s="184"/>
      <c r="K8" s="182"/>
      <c r="L8" s="182"/>
      <c r="M8" s="182"/>
      <c r="N8" s="183"/>
    </row>
    <row r="9" spans="1:30" ht="14.25" customHeight="1" x14ac:dyDescent="0.2">
      <c r="A9" s="219" t="s">
        <v>39</v>
      </c>
      <c r="B9" s="184"/>
      <c r="C9" s="211" t="str">
        <f>IF(A13=0,"",COUNT(Tabla6[Suministro Nº],Tabla8[Suministro Nº]))</f>
        <v/>
      </c>
      <c r="D9" s="211"/>
      <c r="E9" s="211"/>
      <c r="F9" s="211"/>
      <c r="G9" s="211"/>
      <c r="H9" s="184" t="s">
        <v>72</v>
      </c>
      <c r="I9" s="184"/>
      <c r="J9" s="184"/>
      <c r="K9" s="182"/>
      <c r="L9" s="182"/>
      <c r="M9" s="182"/>
      <c r="N9" s="183"/>
    </row>
    <row r="10" spans="1:30" ht="25.5" customHeight="1" x14ac:dyDescent="0.2">
      <c r="A10" s="237" t="s">
        <v>40</v>
      </c>
      <c r="B10" s="238"/>
      <c r="C10" s="238"/>
      <c r="D10" s="238"/>
      <c r="E10" s="238"/>
      <c r="F10" s="239"/>
      <c r="G10" s="159"/>
      <c r="H10" s="184" t="s">
        <v>90</v>
      </c>
      <c r="I10" s="184"/>
      <c r="J10" s="184"/>
      <c r="K10" s="182"/>
      <c r="L10" s="182"/>
      <c r="M10" s="182"/>
      <c r="N10" s="183"/>
    </row>
    <row r="11" spans="1:30" ht="30" customHeight="1" thickBot="1" x14ac:dyDescent="0.25">
      <c r="A11" s="224" t="s">
        <v>43</v>
      </c>
      <c r="B11" s="225"/>
      <c r="C11" s="225"/>
      <c r="D11" s="225"/>
      <c r="E11" s="225"/>
      <c r="F11" s="225"/>
      <c r="G11" s="225"/>
      <c r="H11" s="225"/>
      <c r="I11" s="229" t="s">
        <v>41</v>
      </c>
      <c r="J11" s="229"/>
      <c r="K11" s="229"/>
      <c r="L11" s="229"/>
      <c r="M11" s="229"/>
      <c r="N11" s="230"/>
    </row>
    <row r="12" spans="1:30" ht="52.5" customHeight="1" x14ac:dyDescent="0.2">
      <c r="A12" s="116" t="s">
        <v>42</v>
      </c>
      <c r="B12" s="123" t="s">
        <v>85</v>
      </c>
      <c r="C12" s="104" t="s">
        <v>68</v>
      </c>
      <c r="D12" s="62" t="s">
        <v>66</v>
      </c>
      <c r="E12" s="63" t="s">
        <v>67</v>
      </c>
      <c r="F12" s="64" t="s">
        <v>83</v>
      </c>
      <c r="G12" s="64" t="s">
        <v>2</v>
      </c>
      <c r="H12" s="64" t="s">
        <v>1</v>
      </c>
      <c r="I12" s="63" t="s">
        <v>11</v>
      </c>
      <c r="J12" s="63" t="s">
        <v>12</v>
      </c>
      <c r="K12" s="63" t="s">
        <v>13</v>
      </c>
      <c r="L12" s="63" t="s">
        <v>14</v>
      </c>
      <c r="M12" s="63" t="s">
        <v>15</v>
      </c>
      <c r="N12" s="120" t="s">
        <v>0</v>
      </c>
    </row>
    <row r="13" spans="1:30" ht="13.9" customHeight="1" x14ac:dyDescent="0.2">
      <c r="A13" s="124"/>
      <c r="B13" s="124"/>
      <c r="C13" s="75"/>
      <c r="D13" s="76"/>
      <c r="E13" s="77"/>
      <c r="F13" s="78"/>
      <c r="G13" s="79"/>
      <c r="H13" s="80"/>
      <c r="I13" s="107"/>
      <c r="J13" s="81" t="str">
        <f>IF(H13="R",I13*1000/(220*0.85),"")</f>
        <v/>
      </c>
      <c r="K13" s="81" t="str">
        <f>IF(H13="S",I13*1000/(220*0.85),"")</f>
        <v/>
      </c>
      <c r="L13" s="81" t="str">
        <f>IF(H13="T",I13*1000/(220*0.85),"")</f>
        <v/>
      </c>
      <c r="M13" s="81" t="str">
        <f>IF(H13="RST",I13*1000/(380*1.73*0.85),"")</f>
        <v/>
      </c>
      <c r="N13" s="129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124"/>
      <c r="B14" s="124"/>
      <c r="C14" s="75"/>
      <c r="D14" s="76"/>
      <c r="E14" s="77"/>
      <c r="F14" s="78"/>
      <c r="G14" s="79"/>
      <c r="H14" s="80"/>
      <c r="I14" s="107"/>
      <c r="J14" s="81" t="str">
        <f t="shared" ref="J14:J22" si="0">IF(H14="R",I14*1000/(220*0.85),"")</f>
        <v/>
      </c>
      <c r="K14" s="81" t="str">
        <f t="shared" ref="K14:K22" si="1">IF(H14="S",I14*1000/(220*0.85),"")</f>
        <v/>
      </c>
      <c r="L14" s="81" t="str">
        <f t="shared" ref="L14:L22" si="2">IF(H14="T",I14*1000/(220*0.85),"")</f>
        <v/>
      </c>
      <c r="M14" s="81" t="str">
        <f t="shared" ref="M14:M22" si="3">IF(H14="RST",I14*1000/(380*1.73*0.85),"")</f>
        <v/>
      </c>
      <c r="N14" s="129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124"/>
      <c r="B15" s="124"/>
      <c r="C15" s="75"/>
      <c r="D15" s="76"/>
      <c r="E15" s="77"/>
      <c r="F15" s="78"/>
      <c r="G15" s="79"/>
      <c r="H15" s="80"/>
      <c r="I15" s="107"/>
      <c r="J15" s="81" t="str">
        <f t="shared" si="0"/>
        <v/>
      </c>
      <c r="K15" s="81" t="str">
        <f t="shared" si="1"/>
        <v/>
      </c>
      <c r="L15" s="81" t="str">
        <f t="shared" si="2"/>
        <v/>
      </c>
      <c r="M15" s="81" t="str">
        <f t="shared" si="3"/>
        <v/>
      </c>
      <c r="N15" s="129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124"/>
      <c r="B16" s="124"/>
      <c r="C16" s="75"/>
      <c r="D16" s="76"/>
      <c r="E16" s="77"/>
      <c r="F16" s="78"/>
      <c r="G16" s="79"/>
      <c r="H16" s="80"/>
      <c r="I16" s="107"/>
      <c r="J16" s="81" t="str">
        <f t="shared" si="0"/>
        <v/>
      </c>
      <c r="K16" s="81" t="str">
        <f t="shared" si="1"/>
        <v/>
      </c>
      <c r="L16" s="81" t="str">
        <f t="shared" si="2"/>
        <v/>
      </c>
      <c r="M16" s="81" t="str">
        <f t="shared" si="3"/>
        <v/>
      </c>
      <c r="N16" s="129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124"/>
      <c r="B17" s="124"/>
      <c r="C17" s="75"/>
      <c r="D17" s="76"/>
      <c r="E17" s="77"/>
      <c r="F17" s="78"/>
      <c r="G17" s="79"/>
      <c r="H17" s="80"/>
      <c r="I17" s="107"/>
      <c r="J17" s="81" t="str">
        <f t="shared" si="0"/>
        <v/>
      </c>
      <c r="K17" s="81" t="str">
        <f t="shared" si="1"/>
        <v/>
      </c>
      <c r="L17" s="81" t="str">
        <f t="shared" si="2"/>
        <v/>
      </c>
      <c r="M17" s="81" t="str">
        <f t="shared" si="3"/>
        <v/>
      </c>
      <c r="N17" s="129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124"/>
      <c r="B18" s="124"/>
      <c r="C18" s="75"/>
      <c r="D18" s="76"/>
      <c r="E18" s="77"/>
      <c r="F18" s="78"/>
      <c r="G18" s="79"/>
      <c r="H18" s="80"/>
      <c r="I18" s="107"/>
      <c r="J18" s="81" t="str">
        <f t="shared" si="0"/>
        <v/>
      </c>
      <c r="K18" s="81" t="str">
        <f t="shared" si="1"/>
        <v/>
      </c>
      <c r="L18" s="81" t="str">
        <f t="shared" si="2"/>
        <v/>
      </c>
      <c r="M18" s="81" t="str">
        <f t="shared" si="3"/>
        <v/>
      </c>
      <c r="N18" s="129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124"/>
      <c r="B19" s="124"/>
      <c r="C19" s="75"/>
      <c r="D19" s="76"/>
      <c r="E19" s="77"/>
      <c r="F19" s="78"/>
      <c r="G19" s="79"/>
      <c r="H19" s="80"/>
      <c r="I19" s="107"/>
      <c r="J19" s="81" t="str">
        <f t="shared" si="0"/>
        <v/>
      </c>
      <c r="K19" s="81" t="str">
        <f t="shared" si="1"/>
        <v/>
      </c>
      <c r="L19" s="81" t="str">
        <f t="shared" si="2"/>
        <v/>
      </c>
      <c r="M19" s="81" t="str">
        <f t="shared" si="3"/>
        <v/>
      </c>
      <c r="N19" s="129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124"/>
      <c r="B20" s="124"/>
      <c r="C20" s="75"/>
      <c r="D20" s="76"/>
      <c r="E20" s="77"/>
      <c r="F20" s="78"/>
      <c r="G20" s="79"/>
      <c r="H20" s="80"/>
      <c r="I20" s="107"/>
      <c r="J20" s="81" t="str">
        <f t="shared" si="0"/>
        <v/>
      </c>
      <c r="K20" s="81" t="str">
        <f t="shared" si="1"/>
        <v/>
      </c>
      <c r="L20" s="81" t="str">
        <f t="shared" si="2"/>
        <v/>
      </c>
      <c r="M20" s="81" t="str">
        <f t="shared" si="3"/>
        <v/>
      </c>
      <c r="N20" s="129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124"/>
      <c r="B21" s="124"/>
      <c r="C21" s="75"/>
      <c r="D21" s="76"/>
      <c r="E21" s="77"/>
      <c r="F21" s="78"/>
      <c r="G21" s="79"/>
      <c r="H21" s="80"/>
      <c r="I21" s="107"/>
      <c r="J21" s="81" t="str">
        <f t="shared" si="0"/>
        <v/>
      </c>
      <c r="K21" s="81" t="str">
        <f t="shared" si="1"/>
        <v/>
      </c>
      <c r="L21" s="81" t="str">
        <f t="shared" si="2"/>
        <v/>
      </c>
      <c r="M21" s="81" t="str">
        <f t="shared" si="3"/>
        <v/>
      </c>
      <c r="N21" s="129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124"/>
      <c r="B22" s="124"/>
      <c r="C22" s="75"/>
      <c r="D22" s="76"/>
      <c r="E22" s="77"/>
      <c r="F22" s="78"/>
      <c r="G22" s="79"/>
      <c r="H22" s="80"/>
      <c r="I22" s="107"/>
      <c r="J22" s="81" t="str">
        <f t="shared" si="0"/>
        <v/>
      </c>
      <c r="K22" s="81" t="str">
        <f t="shared" si="1"/>
        <v/>
      </c>
      <c r="L22" s="81" t="str">
        <f t="shared" si="2"/>
        <v/>
      </c>
      <c r="M22" s="81" t="str">
        <f t="shared" si="3"/>
        <v/>
      </c>
      <c r="N22" s="129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124"/>
      <c r="B23" s="124"/>
      <c r="C23" s="75"/>
      <c r="D23" s="76"/>
      <c r="E23" s="77"/>
      <c r="F23" s="78"/>
      <c r="G23" s="79"/>
      <c r="H23" s="80"/>
      <c r="I23" s="107"/>
      <c r="J23" s="81" t="str">
        <f t="shared" ref="J23:J39" si="4">IF(H23="R",I23*1000/(220*0.85),"")</f>
        <v/>
      </c>
      <c r="K23" s="81" t="str">
        <f t="shared" ref="K23:K39" si="5">IF(H23="S",I23*1000/(220*0.85),"")</f>
        <v/>
      </c>
      <c r="L23" s="81" t="str">
        <f t="shared" ref="L23:L39" si="6">IF(H23="T",I23*1000/(220*0.85),"")</f>
        <v/>
      </c>
      <c r="M23" s="81" t="str">
        <f t="shared" ref="M23:M39" si="7">IF(H23="RST",I23*1000/(380*1.73*0.85),"")</f>
        <v/>
      </c>
      <c r="N23" s="129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124"/>
      <c r="B24" s="124"/>
      <c r="C24" s="75"/>
      <c r="D24" s="76"/>
      <c r="E24" s="77"/>
      <c r="F24" s="78"/>
      <c r="G24" s="79"/>
      <c r="H24" s="80"/>
      <c r="I24" s="107"/>
      <c r="J24" s="81" t="str">
        <f t="shared" si="4"/>
        <v/>
      </c>
      <c r="K24" s="81" t="str">
        <f t="shared" si="5"/>
        <v/>
      </c>
      <c r="L24" s="81" t="str">
        <f t="shared" si="6"/>
        <v/>
      </c>
      <c r="M24" s="81" t="str">
        <f t="shared" si="7"/>
        <v/>
      </c>
      <c r="N24" s="129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124"/>
      <c r="B25" s="124"/>
      <c r="C25" s="75"/>
      <c r="D25" s="76"/>
      <c r="E25" s="77"/>
      <c r="F25" s="78"/>
      <c r="G25" s="79"/>
      <c r="H25" s="80"/>
      <c r="I25" s="107"/>
      <c r="J25" s="81" t="str">
        <f t="shared" si="4"/>
        <v/>
      </c>
      <c r="K25" s="81" t="str">
        <f t="shared" si="5"/>
        <v/>
      </c>
      <c r="L25" s="81" t="str">
        <f t="shared" si="6"/>
        <v/>
      </c>
      <c r="M25" s="81" t="str">
        <f t="shared" si="7"/>
        <v/>
      </c>
      <c r="N25" s="129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124"/>
      <c r="B26" s="124"/>
      <c r="C26" s="75"/>
      <c r="D26" s="76"/>
      <c r="E26" s="77"/>
      <c r="F26" s="78"/>
      <c r="G26" s="79"/>
      <c r="H26" s="80"/>
      <c r="I26" s="107"/>
      <c r="J26" s="81" t="str">
        <f t="shared" si="4"/>
        <v/>
      </c>
      <c r="K26" s="81" t="str">
        <f t="shared" si="5"/>
        <v/>
      </c>
      <c r="L26" s="81" t="str">
        <f t="shared" si="6"/>
        <v/>
      </c>
      <c r="M26" s="81" t="str">
        <f t="shared" si="7"/>
        <v/>
      </c>
      <c r="N26" s="129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124"/>
      <c r="B27" s="124"/>
      <c r="C27" s="75"/>
      <c r="D27" s="76"/>
      <c r="E27" s="77"/>
      <c r="F27" s="78"/>
      <c r="G27" s="79"/>
      <c r="H27" s="80"/>
      <c r="I27" s="107"/>
      <c r="J27" s="81" t="str">
        <f t="shared" si="4"/>
        <v/>
      </c>
      <c r="K27" s="81" t="str">
        <f t="shared" si="5"/>
        <v/>
      </c>
      <c r="L27" s="81" t="str">
        <f t="shared" si="6"/>
        <v/>
      </c>
      <c r="M27" s="81" t="str">
        <f t="shared" si="7"/>
        <v/>
      </c>
      <c r="N27" s="129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124"/>
      <c r="B28" s="124"/>
      <c r="C28" s="75"/>
      <c r="D28" s="76"/>
      <c r="E28" s="77"/>
      <c r="F28" s="78"/>
      <c r="G28" s="79"/>
      <c r="H28" s="80"/>
      <c r="I28" s="107"/>
      <c r="J28" s="81" t="str">
        <f t="shared" si="4"/>
        <v/>
      </c>
      <c r="K28" s="81" t="str">
        <f t="shared" si="5"/>
        <v/>
      </c>
      <c r="L28" s="81" t="str">
        <f t="shared" si="6"/>
        <v/>
      </c>
      <c r="M28" s="81" t="str">
        <f t="shared" si="7"/>
        <v/>
      </c>
      <c r="N28" s="12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124"/>
      <c r="B29" s="124"/>
      <c r="C29" s="75"/>
      <c r="D29" s="76"/>
      <c r="E29" s="77"/>
      <c r="F29" s="78"/>
      <c r="G29" s="79"/>
      <c r="H29" s="80"/>
      <c r="I29" s="107"/>
      <c r="J29" s="81" t="str">
        <f t="shared" si="4"/>
        <v/>
      </c>
      <c r="K29" s="81" t="str">
        <f t="shared" si="5"/>
        <v/>
      </c>
      <c r="L29" s="81" t="str">
        <f t="shared" si="6"/>
        <v/>
      </c>
      <c r="M29" s="81" t="str">
        <f t="shared" si="7"/>
        <v/>
      </c>
      <c r="N29" s="129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124"/>
      <c r="B30" s="124"/>
      <c r="C30" s="75"/>
      <c r="D30" s="76"/>
      <c r="E30" s="77"/>
      <c r="F30" s="78"/>
      <c r="G30" s="79"/>
      <c r="H30" s="80"/>
      <c r="I30" s="107"/>
      <c r="J30" s="81" t="str">
        <f t="shared" si="4"/>
        <v/>
      </c>
      <c r="K30" s="81" t="str">
        <f t="shared" si="5"/>
        <v/>
      </c>
      <c r="L30" s="81" t="str">
        <f t="shared" si="6"/>
        <v/>
      </c>
      <c r="M30" s="81" t="str">
        <f t="shared" si="7"/>
        <v/>
      </c>
      <c r="N30" s="129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124"/>
      <c r="B31" s="124"/>
      <c r="C31" s="75"/>
      <c r="D31" s="76"/>
      <c r="E31" s="77"/>
      <c r="F31" s="78"/>
      <c r="G31" s="79"/>
      <c r="H31" s="80"/>
      <c r="I31" s="107"/>
      <c r="J31" s="81" t="str">
        <f t="shared" si="4"/>
        <v/>
      </c>
      <c r="K31" s="81" t="str">
        <f t="shared" si="5"/>
        <v/>
      </c>
      <c r="L31" s="81" t="str">
        <f t="shared" si="6"/>
        <v/>
      </c>
      <c r="M31" s="81" t="str">
        <f t="shared" si="7"/>
        <v/>
      </c>
      <c r="N31" s="129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124"/>
      <c r="B32" s="124"/>
      <c r="C32" s="75"/>
      <c r="D32" s="76"/>
      <c r="E32" s="77"/>
      <c r="F32" s="78"/>
      <c r="G32" s="79"/>
      <c r="H32" s="80"/>
      <c r="I32" s="107"/>
      <c r="J32" s="81" t="str">
        <f t="shared" si="4"/>
        <v/>
      </c>
      <c r="K32" s="81" t="str">
        <f t="shared" si="5"/>
        <v/>
      </c>
      <c r="L32" s="81" t="str">
        <f t="shared" si="6"/>
        <v/>
      </c>
      <c r="M32" s="81" t="str">
        <f t="shared" si="7"/>
        <v/>
      </c>
      <c r="N32" s="129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124"/>
      <c r="B33" s="124"/>
      <c r="C33" s="75"/>
      <c r="D33" s="76"/>
      <c r="E33" s="77"/>
      <c r="F33" s="78"/>
      <c r="G33" s="79"/>
      <c r="H33" s="80"/>
      <c r="I33" s="107"/>
      <c r="J33" s="81" t="str">
        <f t="shared" si="4"/>
        <v/>
      </c>
      <c r="K33" s="81" t="str">
        <f t="shared" si="5"/>
        <v/>
      </c>
      <c r="L33" s="81" t="str">
        <f t="shared" si="6"/>
        <v/>
      </c>
      <c r="M33" s="81" t="str">
        <f t="shared" si="7"/>
        <v/>
      </c>
      <c r="N33" s="129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124"/>
      <c r="B34" s="124"/>
      <c r="C34" s="75"/>
      <c r="D34" s="76"/>
      <c r="E34" s="77"/>
      <c r="F34" s="78"/>
      <c r="G34" s="79"/>
      <c r="H34" s="80"/>
      <c r="I34" s="107"/>
      <c r="J34" s="81" t="str">
        <f t="shared" si="4"/>
        <v/>
      </c>
      <c r="K34" s="81" t="str">
        <f t="shared" si="5"/>
        <v/>
      </c>
      <c r="L34" s="81" t="str">
        <f t="shared" si="6"/>
        <v/>
      </c>
      <c r="M34" s="81" t="str">
        <f t="shared" si="7"/>
        <v/>
      </c>
      <c r="N34" s="129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124"/>
      <c r="B35" s="124"/>
      <c r="C35" s="75"/>
      <c r="D35" s="76"/>
      <c r="E35" s="77"/>
      <c r="F35" s="78"/>
      <c r="G35" s="79"/>
      <c r="H35" s="80"/>
      <c r="I35" s="107"/>
      <c r="J35" s="81" t="str">
        <f t="shared" si="4"/>
        <v/>
      </c>
      <c r="K35" s="81" t="str">
        <f t="shared" si="5"/>
        <v/>
      </c>
      <c r="L35" s="81" t="str">
        <f t="shared" si="6"/>
        <v/>
      </c>
      <c r="M35" s="81" t="str">
        <f t="shared" si="7"/>
        <v/>
      </c>
      <c r="N35" s="129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124"/>
      <c r="B36" s="124"/>
      <c r="C36" s="75"/>
      <c r="D36" s="76"/>
      <c r="E36" s="77"/>
      <c r="F36" s="78"/>
      <c r="G36" s="79"/>
      <c r="H36" s="80"/>
      <c r="I36" s="107"/>
      <c r="J36" s="81" t="str">
        <f t="shared" si="4"/>
        <v/>
      </c>
      <c r="K36" s="81" t="str">
        <f t="shared" si="5"/>
        <v/>
      </c>
      <c r="L36" s="81" t="str">
        <f t="shared" si="6"/>
        <v/>
      </c>
      <c r="M36" s="81" t="str">
        <f t="shared" si="7"/>
        <v/>
      </c>
      <c r="N36" s="129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124"/>
      <c r="B37" s="124"/>
      <c r="C37" s="75"/>
      <c r="D37" s="76"/>
      <c r="E37" s="77"/>
      <c r="F37" s="78"/>
      <c r="G37" s="79"/>
      <c r="H37" s="80"/>
      <c r="I37" s="107"/>
      <c r="J37" s="81" t="str">
        <f t="shared" si="4"/>
        <v/>
      </c>
      <c r="K37" s="81" t="str">
        <f t="shared" si="5"/>
        <v/>
      </c>
      <c r="L37" s="81" t="str">
        <f t="shared" si="6"/>
        <v/>
      </c>
      <c r="M37" s="81" t="str">
        <f t="shared" si="7"/>
        <v/>
      </c>
      <c r="N37" s="129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124"/>
      <c r="B38" s="124"/>
      <c r="C38" s="75"/>
      <c r="D38" s="76"/>
      <c r="E38" s="77"/>
      <c r="F38" s="78"/>
      <c r="G38" s="79"/>
      <c r="H38" s="80"/>
      <c r="I38" s="107"/>
      <c r="J38" s="81" t="str">
        <f t="shared" si="4"/>
        <v/>
      </c>
      <c r="K38" s="81" t="str">
        <f t="shared" si="5"/>
        <v/>
      </c>
      <c r="L38" s="81" t="str">
        <f t="shared" si="6"/>
        <v/>
      </c>
      <c r="M38" s="81" t="str">
        <f t="shared" si="7"/>
        <v/>
      </c>
      <c r="N38" s="129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130"/>
      <c r="B39" s="130"/>
      <c r="C39" s="131"/>
      <c r="D39" s="132"/>
      <c r="E39" s="133"/>
      <c r="F39" s="134"/>
      <c r="G39" s="88"/>
      <c r="H39" s="135"/>
      <c r="I39" s="136"/>
      <c r="J39" s="137" t="str">
        <f t="shared" si="4"/>
        <v/>
      </c>
      <c r="K39" s="137" t="str">
        <f t="shared" si="5"/>
        <v/>
      </c>
      <c r="L39" s="137" t="str">
        <f t="shared" si="6"/>
        <v/>
      </c>
      <c r="M39" s="137" t="str">
        <f t="shared" si="7"/>
        <v/>
      </c>
      <c r="N39" s="138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240" t="s">
        <v>3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</row>
    <row r="41" spans="1:30" ht="12.75" customHeight="1" x14ac:dyDescent="0.2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30" ht="12.75" customHeight="1" x14ac:dyDescent="0.2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30" ht="12.75" customHeight="1" x14ac:dyDescent="0.2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30" ht="12.75" customHeight="1" thickBot="1" x14ac:dyDescent="0.25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30" ht="30" customHeight="1" x14ac:dyDescent="0.2">
      <c r="A45" s="207"/>
      <c r="B45" s="208"/>
      <c r="C45" s="208"/>
      <c r="D45" s="213" t="str">
        <f>D1</f>
        <v>COLOCAR EL TITULO DEL PROYECTO</v>
      </c>
      <c r="E45" s="213"/>
      <c r="F45" s="213"/>
      <c r="G45" s="213"/>
      <c r="H45" s="213"/>
      <c r="I45" s="213"/>
      <c r="J45" s="35" t="s">
        <v>38</v>
      </c>
      <c r="K45" s="173" t="str">
        <f>K1</f>
        <v>GIP-PLLA-EL-BT-0002</v>
      </c>
      <c r="L45" s="173"/>
      <c r="M45" s="173"/>
      <c r="N45" s="174"/>
    </row>
    <row r="46" spans="1:30" ht="12.75" customHeight="1" x14ac:dyDescent="0.2">
      <c r="A46" s="209"/>
      <c r="B46" s="210"/>
      <c r="C46" s="210"/>
      <c r="D46" s="214"/>
      <c r="E46" s="214"/>
      <c r="F46" s="214"/>
      <c r="G46" s="214"/>
      <c r="H46" s="214"/>
      <c r="I46" s="214"/>
      <c r="J46" s="36" t="s">
        <v>28</v>
      </c>
      <c r="K46" s="54" t="str">
        <f>K2</f>
        <v>DGL/GO</v>
      </c>
      <c r="L46" s="37" t="s">
        <v>29</v>
      </c>
      <c r="M46" s="226" t="str">
        <f>M2</f>
        <v>03</v>
      </c>
      <c r="N46" s="227"/>
    </row>
    <row r="47" spans="1:30" ht="12.75" customHeight="1" x14ac:dyDescent="0.2">
      <c r="A47" s="209"/>
      <c r="B47" s="210"/>
      <c r="C47" s="210"/>
      <c r="D47" s="172" t="str">
        <f>D3</f>
        <v>PLANILLA DE CARGAS PARA LOTEOS O PH</v>
      </c>
      <c r="E47" s="172"/>
      <c r="F47" s="172"/>
      <c r="G47" s="172"/>
      <c r="H47" s="172"/>
      <c r="I47" s="172"/>
      <c r="J47" s="176" t="s">
        <v>30</v>
      </c>
      <c r="K47" s="176"/>
      <c r="L47" s="177" t="str">
        <f>L3</f>
        <v>Vigente</v>
      </c>
      <c r="M47" s="177"/>
      <c r="N47" s="178"/>
    </row>
    <row r="48" spans="1:30" ht="13.5" customHeight="1" x14ac:dyDescent="0.2">
      <c r="A48" s="209"/>
      <c r="B48" s="210"/>
      <c r="C48" s="210"/>
      <c r="D48" s="172"/>
      <c r="E48" s="172"/>
      <c r="F48" s="172"/>
      <c r="G48" s="172"/>
      <c r="H48" s="172"/>
      <c r="I48" s="172"/>
      <c r="J48" s="176" t="s">
        <v>31</v>
      </c>
      <c r="K48" s="176"/>
      <c r="L48" s="205" t="str">
        <f>L4</f>
        <v>07/08/2025</v>
      </c>
      <c r="M48" s="205"/>
      <c r="N48" s="206"/>
    </row>
    <row r="49" spans="1:30" ht="12.75" customHeight="1" thickBot="1" x14ac:dyDescent="0.25">
      <c r="A49" s="162" t="s">
        <v>27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30" ht="52.5" customHeight="1" x14ac:dyDescent="0.2">
      <c r="A50" s="116" t="s">
        <v>42</v>
      </c>
      <c r="B50" s="123" t="s">
        <v>86</v>
      </c>
      <c r="C50" s="104" t="s">
        <v>68</v>
      </c>
      <c r="D50" s="62" t="s">
        <v>66</v>
      </c>
      <c r="E50" s="63" t="s">
        <v>67</v>
      </c>
      <c r="F50" s="64" t="s">
        <v>83</v>
      </c>
      <c r="G50" s="64" t="s">
        <v>2</v>
      </c>
      <c r="H50" s="64" t="s">
        <v>1</v>
      </c>
      <c r="I50" s="63" t="s">
        <v>11</v>
      </c>
      <c r="J50" s="63" t="s">
        <v>12</v>
      </c>
      <c r="K50" s="63" t="s">
        <v>13</v>
      </c>
      <c r="L50" s="63" t="s">
        <v>14</v>
      </c>
      <c r="M50" s="63" t="s">
        <v>15</v>
      </c>
      <c r="N50" s="120" t="s">
        <v>0</v>
      </c>
    </row>
    <row r="51" spans="1:30" ht="13.9" customHeight="1" x14ac:dyDescent="0.2">
      <c r="A51" s="125"/>
      <c r="B51" s="125"/>
      <c r="C51" s="32"/>
      <c r="D51" s="22"/>
      <c r="E51" s="23"/>
      <c r="F51" s="24"/>
      <c r="G51" s="79"/>
      <c r="H51" s="26"/>
      <c r="I51" s="108"/>
      <c r="J51" s="12" t="str">
        <f>IF(H51="R",I51*1000/(220*0.85),"")</f>
        <v/>
      </c>
      <c r="K51" s="12" t="str">
        <f>IF(H51="S",I51*1000/(220*0.85),"")</f>
        <v/>
      </c>
      <c r="L51" s="12" t="str">
        <f>IF(H51="T",I51*1000/(220*0.85),"")</f>
        <v/>
      </c>
      <c r="M51" s="12" t="str">
        <f>IF(H51="RST",I51*1000/(380*1.73*0.85),"")</f>
        <v/>
      </c>
      <c r="N51" s="139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ht="13.9" customHeight="1" x14ac:dyDescent="0.2">
      <c r="A52" s="126"/>
      <c r="B52" s="126"/>
      <c r="C52" s="33"/>
      <c r="D52" s="27"/>
      <c r="E52" s="28"/>
      <c r="F52" s="18"/>
      <c r="G52" s="79"/>
      <c r="H52" s="14"/>
      <c r="I52" s="109"/>
      <c r="J52" s="12" t="str">
        <f t="shared" ref="J52:J60" si="8">IF(H52="R",I52*1000/(220*0.85),"")</f>
        <v/>
      </c>
      <c r="K52" s="12" t="str">
        <f t="shared" ref="K52:K60" si="9">IF(H52="S",I52*1000/(220*0.85),"")</f>
        <v/>
      </c>
      <c r="L52" s="12" t="str">
        <f t="shared" ref="L52:L60" si="10">IF(H52="T",I52*1000/(220*0.85),"")</f>
        <v/>
      </c>
      <c r="M52" s="12" t="str">
        <f t="shared" ref="M52:M60" si="11">IF(H52="RST",I52*1000/(380*1.73*0.85),"")</f>
        <v/>
      </c>
      <c r="N52" s="140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126"/>
      <c r="B53" s="126"/>
      <c r="C53" s="33"/>
      <c r="D53" s="27"/>
      <c r="E53" s="28"/>
      <c r="F53" s="18"/>
      <c r="G53" s="79"/>
      <c r="H53" s="14"/>
      <c r="I53" s="109"/>
      <c r="J53" s="12" t="str">
        <f t="shared" si="8"/>
        <v/>
      </c>
      <c r="K53" s="12" t="str">
        <f t="shared" si="9"/>
        <v/>
      </c>
      <c r="L53" s="12" t="str">
        <f t="shared" si="10"/>
        <v/>
      </c>
      <c r="M53" s="12" t="str">
        <f t="shared" si="11"/>
        <v/>
      </c>
      <c r="N53" s="140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126"/>
      <c r="B54" s="126"/>
      <c r="C54" s="33"/>
      <c r="D54" s="27"/>
      <c r="E54" s="28"/>
      <c r="F54" s="18"/>
      <c r="G54" s="79"/>
      <c r="H54" s="14"/>
      <c r="I54" s="109"/>
      <c r="J54" s="12" t="str">
        <f t="shared" si="8"/>
        <v/>
      </c>
      <c r="K54" s="12" t="str">
        <f t="shared" si="9"/>
        <v/>
      </c>
      <c r="L54" s="12" t="str">
        <f t="shared" si="10"/>
        <v/>
      </c>
      <c r="M54" s="12" t="str">
        <f t="shared" si="11"/>
        <v/>
      </c>
      <c r="N54" s="140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126"/>
      <c r="B55" s="126"/>
      <c r="C55" s="33"/>
      <c r="D55" s="27"/>
      <c r="E55" s="28"/>
      <c r="F55" s="18"/>
      <c r="G55" s="79"/>
      <c r="H55" s="14"/>
      <c r="I55" s="109"/>
      <c r="J55" s="12" t="str">
        <f t="shared" si="8"/>
        <v/>
      </c>
      <c r="K55" s="12" t="str">
        <f t="shared" si="9"/>
        <v/>
      </c>
      <c r="L55" s="12" t="str">
        <f t="shared" si="10"/>
        <v/>
      </c>
      <c r="M55" s="12" t="str">
        <f t="shared" si="11"/>
        <v/>
      </c>
      <c r="N55" s="140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126"/>
      <c r="B56" s="126"/>
      <c r="C56" s="33"/>
      <c r="D56" s="27"/>
      <c r="E56" s="28"/>
      <c r="F56" s="18"/>
      <c r="G56" s="79"/>
      <c r="H56" s="14"/>
      <c r="I56" s="109"/>
      <c r="J56" s="12" t="str">
        <f t="shared" si="8"/>
        <v/>
      </c>
      <c r="K56" s="12" t="str">
        <f t="shared" si="9"/>
        <v/>
      </c>
      <c r="L56" s="12" t="str">
        <f t="shared" si="10"/>
        <v/>
      </c>
      <c r="M56" s="12" t="str">
        <f t="shared" si="11"/>
        <v/>
      </c>
      <c r="N56" s="140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126"/>
      <c r="B57" s="126"/>
      <c r="C57" s="33"/>
      <c r="D57" s="27"/>
      <c r="E57" s="28"/>
      <c r="F57" s="18"/>
      <c r="G57" s="79"/>
      <c r="H57" s="14"/>
      <c r="I57" s="109"/>
      <c r="J57" s="12" t="str">
        <f t="shared" si="8"/>
        <v/>
      </c>
      <c r="K57" s="12" t="str">
        <f t="shared" si="9"/>
        <v/>
      </c>
      <c r="L57" s="12" t="str">
        <f t="shared" si="10"/>
        <v/>
      </c>
      <c r="M57" s="12" t="str">
        <f t="shared" si="11"/>
        <v/>
      </c>
      <c r="N57" s="140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126"/>
      <c r="B58" s="126"/>
      <c r="C58" s="33"/>
      <c r="D58" s="27"/>
      <c r="E58" s="28"/>
      <c r="F58" s="18"/>
      <c r="G58" s="79"/>
      <c r="H58" s="14"/>
      <c r="I58" s="109"/>
      <c r="J58" s="12" t="str">
        <f t="shared" si="8"/>
        <v/>
      </c>
      <c r="K58" s="12" t="str">
        <f t="shared" si="9"/>
        <v/>
      </c>
      <c r="L58" s="12" t="str">
        <f t="shared" si="10"/>
        <v/>
      </c>
      <c r="M58" s="12" t="str">
        <f t="shared" si="11"/>
        <v/>
      </c>
      <c r="N58" s="140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126"/>
      <c r="B59" s="126"/>
      <c r="C59" s="33"/>
      <c r="D59" s="27"/>
      <c r="E59" s="28"/>
      <c r="F59" s="18"/>
      <c r="G59" s="79"/>
      <c r="H59" s="14"/>
      <c r="I59" s="109"/>
      <c r="J59" s="12" t="str">
        <f t="shared" si="8"/>
        <v/>
      </c>
      <c r="K59" s="12" t="str">
        <f t="shared" si="9"/>
        <v/>
      </c>
      <c r="L59" s="12" t="str">
        <f t="shared" si="10"/>
        <v/>
      </c>
      <c r="M59" s="12" t="str">
        <f t="shared" si="11"/>
        <v/>
      </c>
      <c r="N59" s="140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126"/>
      <c r="B60" s="126"/>
      <c r="C60" s="33"/>
      <c r="D60" s="27"/>
      <c r="E60" s="28"/>
      <c r="F60" s="18"/>
      <c r="G60" s="79"/>
      <c r="H60" s="14"/>
      <c r="I60" s="109"/>
      <c r="J60" s="12" t="str">
        <f t="shared" si="8"/>
        <v/>
      </c>
      <c r="K60" s="12" t="str">
        <f t="shared" si="9"/>
        <v/>
      </c>
      <c r="L60" s="12" t="str">
        <f t="shared" si="10"/>
        <v/>
      </c>
      <c r="M60" s="12" t="str">
        <f t="shared" si="11"/>
        <v/>
      </c>
      <c r="N60" s="140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126"/>
      <c r="B61" s="126"/>
      <c r="C61" s="33"/>
      <c r="D61" s="27"/>
      <c r="E61" s="28"/>
      <c r="F61" s="18"/>
      <c r="G61" s="79"/>
      <c r="H61" s="14"/>
      <c r="I61" s="109"/>
      <c r="J61" s="12" t="str">
        <f t="shared" ref="J61:J68" si="12">IF(H61="R",I61*1000/(220*0.85),"")</f>
        <v/>
      </c>
      <c r="K61" s="12" t="str">
        <f t="shared" ref="K61:K68" si="13">IF(H61="S",I61*1000/(220*0.85),"")</f>
        <v/>
      </c>
      <c r="L61" s="12" t="str">
        <f t="shared" ref="L61:L68" si="14">IF(H61="T",I61*1000/(220*0.85),"")</f>
        <v/>
      </c>
      <c r="M61" s="12" t="str">
        <f t="shared" ref="M61:M68" si="15">IF(H61="RST",I61*1000/(380*1.73*0.85),"")</f>
        <v/>
      </c>
      <c r="N61" s="140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126"/>
      <c r="B62" s="126"/>
      <c r="C62" s="33"/>
      <c r="D62" s="27"/>
      <c r="E62" s="28"/>
      <c r="F62" s="18"/>
      <c r="G62" s="79"/>
      <c r="H62" s="14"/>
      <c r="I62" s="109"/>
      <c r="J62" s="12" t="str">
        <f t="shared" si="12"/>
        <v/>
      </c>
      <c r="K62" s="12" t="str">
        <f t="shared" si="13"/>
        <v/>
      </c>
      <c r="L62" s="12" t="str">
        <f t="shared" si="14"/>
        <v/>
      </c>
      <c r="M62" s="12" t="str">
        <f t="shared" si="15"/>
        <v/>
      </c>
      <c r="N62" s="140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126"/>
      <c r="B63" s="126"/>
      <c r="C63" s="33"/>
      <c r="D63" s="27"/>
      <c r="E63" s="28"/>
      <c r="F63" s="18"/>
      <c r="G63" s="79"/>
      <c r="H63" s="14"/>
      <c r="I63" s="109"/>
      <c r="J63" s="12" t="str">
        <f t="shared" si="12"/>
        <v/>
      </c>
      <c r="K63" s="12" t="str">
        <f t="shared" si="13"/>
        <v/>
      </c>
      <c r="L63" s="12" t="str">
        <f t="shared" si="14"/>
        <v/>
      </c>
      <c r="M63" s="12" t="str">
        <f t="shared" si="15"/>
        <v/>
      </c>
      <c r="N63" s="140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126"/>
      <c r="B64" s="126"/>
      <c r="C64" s="33"/>
      <c r="D64" s="27"/>
      <c r="E64" s="28"/>
      <c r="F64" s="18"/>
      <c r="G64" s="79"/>
      <c r="H64" s="14"/>
      <c r="I64" s="109"/>
      <c r="J64" s="12" t="str">
        <f t="shared" si="12"/>
        <v/>
      </c>
      <c r="K64" s="12" t="str">
        <f t="shared" si="13"/>
        <v/>
      </c>
      <c r="L64" s="12" t="str">
        <f t="shared" si="14"/>
        <v/>
      </c>
      <c r="M64" s="12" t="str">
        <f t="shared" si="15"/>
        <v/>
      </c>
      <c r="N64" s="140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126"/>
      <c r="B65" s="126"/>
      <c r="C65" s="33"/>
      <c r="D65" s="27"/>
      <c r="E65" s="28"/>
      <c r="F65" s="18"/>
      <c r="G65" s="79"/>
      <c r="H65" s="14"/>
      <c r="I65" s="109"/>
      <c r="J65" s="12" t="str">
        <f t="shared" si="12"/>
        <v/>
      </c>
      <c r="K65" s="12" t="str">
        <f t="shared" si="13"/>
        <v/>
      </c>
      <c r="L65" s="12" t="str">
        <f t="shared" si="14"/>
        <v/>
      </c>
      <c r="M65" s="12" t="str">
        <f t="shared" si="15"/>
        <v/>
      </c>
      <c r="N65" s="140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126"/>
      <c r="B66" s="126"/>
      <c r="C66" s="33"/>
      <c r="D66" s="27"/>
      <c r="E66" s="28"/>
      <c r="F66" s="18"/>
      <c r="G66" s="79"/>
      <c r="H66" s="14"/>
      <c r="I66" s="109"/>
      <c r="J66" s="12" t="str">
        <f t="shared" si="12"/>
        <v/>
      </c>
      <c r="K66" s="12" t="str">
        <f t="shared" si="13"/>
        <v/>
      </c>
      <c r="L66" s="12" t="str">
        <f t="shared" si="14"/>
        <v/>
      </c>
      <c r="M66" s="12" t="str">
        <f t="shared" si="15"/>
        <v/>
      </c>
      <c r="N66" s="140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126"/>
      <c r="B67" s="126"/>
      <c r="C67" s="33"/>
      <c r="D67" s="27"/>
      <c r="E67" s="28"/>
      <c r="F67" s="18"/>
      <c r="G67" s="79"/>
      <c r="H67" s="14"/>
      <c r="I67" s="109"/>
      <c r="J67" s="12" t="str">
        <f t="shared" si="12"/>
        <v/>
      </c>
      <c r="K67" s="12" t="str">
        <f t="shared" si="13"/>
        <v/>
      </c>
      <c r="L67" s="12" t="str">
        <f t="shared" si="14"/>
        <v/>
      </c>
      <c r="M67" s="12" t="str">
        <f t="shared" si="15"/>
        <v/>
      </c>
      <c r="N67" s="140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thickBot="1" x14ac:dyDescent="0.25">
      <c r="A68" s="127"/>
      <c r="B68" s="127"/>
      <c r="C68" s="34"/>
      <c r="D68" s="16"/>
      <c r="E68" s="17"/>
      <c r="F68" s="29"/>
      <c r="G68" s="88"/>
      <c r="H68" s="30"/>
      <c r="I68" s="110"/>
      <c r="J68" s="31" t="str">
        <f t="shared" si="12"/>
        <v/>
      </c>
      <c r="K68" s="31" t="str">
        <f t="shared" si="13"/>
        <v/>
      </c>
      <c r="L68" s="31" t="str">
        <f t="shared" si="14"/>
        <v/>
      </c>
      <c r="M68" s="31" t="str">
        <f t="shared" si="15"/>
        <v/>
      </c>
      <c r="N68" s="141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217" t="s">
        <v>60</v>
      </c>
      <c r="B69" s="218"/>
      <c r="C69" s="218"/>
      <c r="D69" s="218"/>
      <c r="E69" s="222">
        <v>1</v>
      </c>
      <c r="F69" s="222"/>
      <c r="G69" s="222"/>
      <c r="H69" s="222"/>
      <c r="I69" s="222"/>
      <c r="J69" s="222"/>
      <c r="K69" s="222"/>
      <c r="L69" s="222"/>
      <c r="M69" s="222"/>
      <c r="N69" s="22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30" ht="12.75" customHeight="1" x14ac:dyDescent="0.2">
      <c r="A70" s="220" t="s">
        <v>61</v>
      </c>
      <c r="B70" s="221"/>
      <c r="C70" s="221"/>
      <c r="D70" s="221"/>
      <c r="E70" s="215" t="str">
        <f>IF(Auxiliar2!J21&lt;&gt;0,Auxiliar2!J21,"N/A")</f>
        <v>N/A</v>
      </c>
      <c r="F70" s="215"/>
      <c r="G70" s="215"/>
      <c r="H70" s="215"/>
      <c r="I70" s="215"/>
      <c r="J70" s="215"/>
      <c r="K70" s="215"/>
      <c r="L70" s="215"/>
      <c r="M70" s="215"/>
      <c r="N70" s="216"/>
    </row>
    <row r="71" spans="1:30" ht="12.75" customHeight="1" x14ac:dyDescent="0.2">
      <c r="A71" s="220" t="s">
        <v>62</v>
      </c>
      <c r="B71" s="221"/>
      <c r="C71" s="221"/>
      <c r="D71" s="221"/>
      <c r="E71" s="215" t="str">
        <f>IF(Auxiliar2!K21&lt;&gt;0,Auxiliar2!K21,"N/A")</f>
        <v>N/A</v>
      </c>
      <c r="F71" s="215"/>
      <c r="G71" s="215"/>
      <c r="H71" s="215"/>
      <c r="I71" s="215"/>
      <c r="J71" s="215"/>
      <c r="K71" s="215"/>
      <c r="L71" s="215"/>
      <c r="M71" s="215"/>
      <c r="N71" s="216"/>
    </row>
    <row r="72" spans="1:30" ht="12.75" customHeight="1" x14ac:dyDescent="0.2">
      <c r="A72" s="220" t="s">
        <v>63</v>
      </c>
      <c r="B72" s="221"/>
      <c r="C72" s="221"/>
      <c r="D72" s="221"/>
      <c r="E72" s="215" t="str">
        <f>IF(Auxiliar2!L21&lt;&gt;0,Auxiliar2!L21,"N/A")</f>
        <v>N/A</v>
      </c>
      <c r="F72" s="215"/>
      <c r="G72" s="215"/>
      <c r="H72" s="215"/>
      <c r="I72" s="215"/>
      <c r="J72" s="215"/>
      <c r="K72" s="215"/>
      <c r="L72" s="215"/>
      <c r="M72" s="215"/>
      <c r="N72" s="216"/>
      <c r="O72" s="15"/>
    </row>
    <row r="73" spans="1:30" ht="12.75" customHeight="1" x14ac:dyDescent="0.2">
      <c r="A73" s="187" t="s">
        <v>16</v>
      </c>
      <c r="B73" s="188"/>
      <c r="C73" s="188"/>
      <c r="D73" s="188"/>
      <c r="E73" s="215">
        <f>Auxiliar2!J22*Auxiliar2!J21+Auxiliar2!K22*Auxiliar2!K21+Auxiliar2!L22*Auxiliar2!L21+Auxiliar2!M22*Auxiliar2!M21</f>
        <v>0</v>
      </c>
      <c r="F73" s="215"/>
      <c r="G73" s="215"/>
      <c r="H73" s="215"/>
      <c r="I73" s="215"/>
      <c r="J73" s="215"/>
      <c r="K73" s="215"/>
      <c r="L73" s="215"/>
      <c r="M73" s="215"/>
      <c r="N73" s="216"/>
      <c r="O73" s="15"/>
    </row>
    <row r="74" spans="1:30" ht="12.75" customHeight="1" x14ac:dyDescent="0.2">
      <c r="A74" s="187" t="s">
        <v>17</v>
      </c>
      <c r="B74" s="188"/>
      <c r="C74" s="188"/>
      <c r="D74" s="188"/>
      <c r="E74" s="215">
        <f>Auxiliar2!J23*Auxiliar2!J21+Auxiliar2!K23*Auxiliar2!K21+Auxiliar2!L23*Auxiliar2!L21+Auxiliar2!M23*Auxiliar2!M21</f>
        <v>0</v>
      </c>
      <c r="F74" s="215"/>
      <c r="G74" s="215"/>
      <c r="H74" s="215"/>
      <c r="I74" s="215"/>
      <c r="J74" s="215"/>
      <c r="K74" s="215"/>
      <c r="L74" s="215"/>
      <c r="M74" s="215"/>
      <c r="N74" s="216"/>
      <c r="O74" s="15"/>
    </row>
    <row r="75" spans="1:30" ht="12.75" customHeight="1" x14ac:dyDescent="0.2">
      <c r="A75" s="187" t="s">
        <v>18</v>
      </c>
      <c r="B75" s="188"/>
      <c r="C75" s="188"/>
      <c r="D75" s="188"/>
      <c r="E75" s="215">
        <f>Auxiliar2!J24*Auxiliar2!J21+Auxiliar2!K24*Auxiliar2!K21+Auxiliar2!L24*Auxiliar2!L21+Auxiliar2!M24*Auxiliar2!M21</f>
        <v>0</v>
      </c>
      <c r="F75" s="215"/>
      <c r="G75" s="215"/>
      <c r="H75" s="215"/>
      <c r="I75" s="215"/>
      <c r="J75" s="215"/>
      <c r="K75" s="215"/>
      <c r="L75" s="215"/>
      <c r="M75" s="215"/>
      <c r="N75" s="216"/>
      <c r="O75" s="15"/>
    </row>
    <row r="76" spans="1:30" ht="12.75" customHeight="1" x14ac:dyDescent="0.2">
      <c r="A76" s="193" t="s">
        <v>44</v>
      </c>
      <c r="B76" s="194"/>
      <c r="C76" s="194"/>
      <c r="D76" s="194"/>
      <c r="E76" s="231">
        <f>(MAX(E73:M75)*380*1.73*0.85)/1000</f>
        <v>0</v>
      </c>
      <c r="F76" s="231"/>
      <c r="G76" s="231"/>
      <c r="H76" s="231"/>
      <c r="I76" s="231"/>
      <c r="J76" s="231"/>
      <c r="K76" s="231"/>
      <c r="L76" s="231"/>
      <c r="M76" s="231"/>
      <c r="N76" s="232"/>
    </row>
    <row r="77" spans="1:30" ht="12.75" customHeight="1" x14ac:dyDescent="0.2">
      <c r="A77" s="193" t="s">
        <v>25</v>
      </c>
      <c r="B77" s="194"/>
      <c r="C77" s="194"/>
      <c r="D77" s="194"/>
      <c r="E77" s="233">
        <f>MAX(E73:M75)</f>
        <v>0</v>
      </c>
      <c r="F77" s="233"/>
      <c r="G77" s="233"/>
      <c r="H77" s="233"/>
      <c r="I77" s="233"/>
      <c r="J77" s="233"/>
      <c r="K77" s="233"/>
      <c r="L77" s="233"/>
      <c r="M77" s="233"/>
      <c r="N77" s="234"/>
    </row>
    <row r="78" spans="1:30" ht="12.75" customHeight="1" x14ac:dyDescent="0.2">
      <c r="A78" s="193" t="s">
        <v>26</v>
      </c>
      <c r="B78" s="194"/>
      <c r="C78" s="194"/>
      <c r="D78" s="194"/>
      <c r="E78" s="233">
        <f>E77*0.85/0.8</f>
        <v>0</v>
      </c>
      <c r="F78" s="233"/>
      <c r="G78" s="233"/>
      <c r="H78" s="233"/>
      <c r="I78" s="233"/>
      <c r="J78" s="233"/>
      <c r="K78" s="233"/>
      <c r="L78" s="233"/>
      <c r="M78" s="233"/>
      <c r="N78" s="234"/>
    </row>
    <row r="79" spans="1:30" ht="12.75" customHeight="1" x14ac:dyDescent="0.2">
      <c r="A79" s="191" t="s">
        <v>73</v>
      </c>
      <c r="B79" s="192"/>
      <c r="C79" s="192"/>
      <c r="D79" s="192"/>
      <c r="E79" s="231">
        <f>E76/0.85</f>
        <v>0</v>
      </c>
      <c r="F79" s="231"/>
      <c r="G79" s="231"/>
      <c r="H79" s="231"/>
      <c r="I79" s="231"/>
      <c r="J79" s="231"/>
      <c r="K79" s="231"/>
      <c r="L79" s="231"/>
      <c r="M79" s="231"/>
      <c r="N79" s="232"/>
    </row>
    <row r="80" spans="1:30" ht="12.75" customHeight="1" thickBot="1" x14ac:dyDescent="0.25">
      <c r="A80" s="185" t="s">
        <v>74</v>
      </c>
      <c r="B80" s="186"/>
      <c r="C80" s="186"/>
      <c r="D80" s="186"/>
      <c r="E80" s="235"/>
      <c r="F80" s="235"/>
      <c r="G80" s="235"/>
      <c r="H80" s="235"/>
      <c r="I80" s="235"/>
      <c r="J80" s="235"/>
      <c r="K80" s="235"/>
      <c r="L80" s="235"/>
      <c r="M80" s="235"/>
      <c r="N80" s="236"/>
    </row>
    <row r="81" spans="1:14" ht="12.75" customHeight="1" x14ac:dyDescent="0.2">
      <c r="A81" s="241" t="s">
        <v>3</v>
      </c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ht="12.75" customHeight="1" x14ac:dyDescent="0.2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</row>
    <row r="84" spans="1:14" ht="12.75" customHeight="1" x14ac:dyDescent="0.2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</row>
    <row r="85" spans="1:14" ht="12.75" customHeight="1" x14ac:dyDescent="0.2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</row>
    <row r="86" spans="1:14" ht="12.75" customHeight="1" x14ac:dyDescent="0.2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</row>
    <row r="87" spans="1:14" ht="12.75" customHeight="1" x14ac:dyDescent="0.2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</row>
    <row r="88" spans="1:14" ht="12.75" customHeight="1" x14ac:dyDescent="0.2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</row>
    <row r="89" spans="1:14" ht="12.75" customHeight="1" x14ac:dyDescent="0.2">
      <c r="A89" s="241"/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</row>
    <row r="90" spans="1:14" ht="12.75" customHeight="1" x14ac:dyDescent="0.2">
      <c r="A90" s="241"/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</row>
    <row r="91" spans="1:14" ht="12.75" customHeight="1" x14ac:dyDescent="0.2">
      <c r="A91" s="241"/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</row>
    <row r="92" spans="1:14" ht="12.75" customHeight="1" x14ac:dyDescent="0.2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</row>
    <row r="93" spans="1:14" ht="12.75" customHeight="1" x14ac:dyDescent="0.2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</row>
    <row r="94" spans="1:14" ht="12.75" customHeight="1" x14ac:dyDescent="0.2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</row>
    <row r="95" spans="1:14" ht="12.75" customHeight="1" x14ac:dyDescent="0.2"/>
    <row r="96" spans="1:1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</sheetData>
  <sheetProtection sheet="1" objects="1" scenarios="1"/>
  <mergeCells count="65">
    <mergeCell ref="E80:N80"/>
    <mergeCell ref="A81:N91"/>
    <mergeCell ref="E75:N75"/>
    <mergeCell ref="E76:N76"/>
    <mergeCell ref="E77:N77"/>
    <mergeCell ref="E78:N78"/>
    <mergeCell ref="E79:N79"/>
    <mergeCell ref="A79:D79"/>
    <mergeCell ref="A80:D80"/>
    <mergeCell ref="A75:D75"/>
    <mergeCell ref="A76:D76"/>
    <mergeCell ref="A77:D77"/>
    <mergeCell ref="A78:D78"/>
    <mergeCell ref="A49:N49"/>
    <mergeCell ref="E69:N69"/>
    <mergeCell ref="E70:N70"/>
    <mergeCell ref="E71:N71"/>
    <mergeCell ref="A69:D69"/>
    <mergeCell ref="A1:C4"/>
    <mergeCell ref="D1:I2"/>
    <mergeCell ref="D3:I4"/>
    <mergeCell ref="J3:K3"/>
    <mergeCell ref="J4:K4"/>
    <mergeCell ref="K1:N1"/>
    <mergeCell ref="M2:N2"/>
    <mergeCell ref="L3:N3"/>
    <mergeCell ref="L4:N4"/>
    <mergeCell ref="A7:B7"/>
    <mergeCell ref="C7:G7"/>
    <mergeCell ref="H7:J7"/>
    <mergeCell ref="A6:E6"/>
    <mergeCell ref="A5:N5"/>
    <mergeCell ref="F6:N6"/>
    <mergeCell ref="K7:N7"/>
    <mergeCell ref="L47:N47"/>
    <mergeCell ref="K8:N8"/>
    <mergeCell ref="K9:N9"/>
    <mergeCell ref="A11:H11"/>
    <mergeCell ref="A45:C48"/>
    <mergeCell ref="D45:I46"/>
    <mergeCell ref="D47:I48"/>
    <mergeCell ref="L48:N48"/>
    <mergeCell ref="A8:B8"/>
    <mergeCell ref="C8:G8"/>
    <mergeCell ref="H8:J8"/>
    <mergeCell ref="A9:B9"/>
    <mergeCell ref="C9:G9"/>
    <mergeCell ref="H9:J9"/>
    <mergeCell ref="J47:K47"/>
    <mergeCell ref="A10:F10"/>
    <mergeCell ref="K10:N10"/>
    <mergeCell ref="H10:J10"/>
    <mergeCell ref="E74:N74"/>
    <mergeCell ref="A70:D70"/>
    <mergeCell ref="A71:D71"/>
    <mergeCell ref="A72:D72"/>
    <mergeCell ref="A73:D73"/>
    <mergeCell ref="E72:N72"/>
    <mergeCell ref="E73:N73"/>
    <mergeCell ref="A74:D74"/>
    <mergeCell ref="J48:K48"/>
    <mergeCell ref="I11:N11"/>
    <mergeCell ref="A40:N44"/>
    <mergeCell ref="K45:N45"/>
    <mergeCell ref="M46:N46"/>
  </mergeCells>
  <conditionalFormatting sqref="C7:G9 K7:K10 G10 A13:I39 A51:F68">
    <cfRule type="containsBlanks" dxfId="46" priority="13">
      <formula>LEN(TRIM(A7))=0</formula>
    </cfRule>
  </conditionalFormatting>
  <conditionalFormatting sqref="D1:I2">
    <cfRule type="containsBlanks" dxfId="45" priority="10">
      <formula>LEN(TRIM(D1))=0</formula>
    </cfRule>
  </conditionalFormatting>
  <conditionalFormatting sqref="D45:I46">
    <cfRule type="containsBlanks" dxfId="43" priority="8">
      <formula>LEN(TRIM(D45))=0</formula>
    </cfRule>
  </conditionalFormatting>
  <conditionalFormatting sqref="E80">
    <cfRule type="containsBlanks" dxfId="41" priority="1">
      <formula>LEN(TRIM(E80))=0</formula>
    </cfRule>
  </conditionalFormatting>
  <conditionalFormatting sqref="F6">
    <cfRule type="containsBlanks" dxfId="40" priority="3">
      <formula>LEN(TRIM(F6))=0</formula>
    </cfRule>
  </conditionalFormatting>
  <conditionalFormatting sqref="G51:G68">
    <cfRule type="containsBlanks" dxfId="39" priority="5">
      <formula>LEN(TRIM(G51))=0</formula>
    </cfRule>
  </conditionalFormatting>
  <conditionalFormatting sqref="H51:I68 N51:N68">
    <cfRule type="containsBlanks" dxfId="38" priority="6">
      <formula>LEN(TRIM(H51))=0</formula>
    </cfRule>
  </conditionalFormatting>
  <conditionalFormatting sqref="N13:N39">
    <cfRule type="containsBlanks" dxfId="37" priority="7">
      <formula>LEN(TRIM(N13))=0</formula>
    </cfRule>
  </conditionalFormatting>
  <dataValidations count="4">
    <dataValidation type="list" allowBlank="1" showInputMessage="1" showErrorMessage="1" sqref="H13:H39 H51:H68" xr:uid="{0EFAAF89-8D65-465F-9F12-D9F49D3F5D3B}">
      <formula1>"R,S,T,RST"</formula1>
    </dataValidation>
    <dataValidation type="list" allowBlank="1" showInputMessage="1" showErrorMessage="1" sqref="G13:G39 G51:G68" xr:uid="{B02FDBC7-357B-4CA6-AEFE-BAC23AF6A6FC}">
      <formula1>"Viv/Dpto,L.C,S.C,E.M"</formula1>
    </dataValidation>
    <dataValidation type="list" allowBlank="1" showInputMessage="1" showErrorMessage="1" sqref="F6" xr:uid="{E3D6F52F-BADA-4019-AE24-AFBBDB4E13CD}">
      <formula1>"PROYECTO, CONFORME A OBRA"</formula1>
    </dataValidation>
    <dataValidation type="list" allowBlank="1" showInputMessage="1" showErrorMessage="1" sqref="E80" xr:uid="{7C6946ED-CAA0-4913-9B04-BCDC3E8A49F6}">
      <formula1>"63,100,160,200,315,500"</formula1>
    </dataValidation>
  </dataValidations>
  <printOptions horizontalCentered="1"/>
  <pageMargins left="0" right="0" top="0" bottom="0.78740157480314965" header="0" footer="0"/>
  <pageSetup paperSize="9" scale="78" fitToHeight="0" orientation="landscape" r:id="rId1"/>
  <headerFooter>
    <oddFooter>Página &amp;P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F17104E7-32D4-4722-BD64-5C61E0133A32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9" operator="containsText" id="{F2BA9721-F732-40B3-B0EB-BF2DEDEC7172}">
            <xm:f>NOT(ISERROR(SEARCH("COLOCAR EL TITULO DEL PROYECTO",D45)))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D45:I46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5236-7E64-4BDC-9194-EC453665152D}">
  <sheetPr codeName="Hoja4"/>
  <dimension ref="A1:AD1094"/>
  <sheetViews>
    <sheetView view="pageBreakPreview" zoomScale="85" zoomScaleNormal="85" zoomScaleSheetLayoutView="85" workbookViewId="0">
      <selection activeCell="H10" sqref="H10:J10"/>
    </sheetView>
  </sheetViews>
  <sheetFormatPr baseColWidth="10" defaultColWidth="12.5703125" defaultRowHeight="15" customHeight="1" x14ac:dyDescent="0.2"/>
  <cols>
    <col min="1" max="1" width="11.85546875" style="11" customWidth="1"/>
    <col min="2" max="2" width="21.140625" style="11" customWidth="1"/>
    <col min="3" max="3" width="35" style="11" customWidth="1"/>
    <col min="4" max="4" width="9.5703125" style="11" customWidth="1"/>
    <col min="5" max="5" width="6.42578125" style="11" customWidth="1"/>
    <col min="6" max="6" width="9.85546875" style="11" customWidth="1"/>
    <col min="7" max="7" width="10.28515625" style="11" customWidth="1"/>
    <col min="8" max="8" width="6.7109375" style="11" bestFit="1" customWidth="1"/>
    <col min="9" max="9" width="9" style="11" bestFit="1" customWidth="1"/>
    <col min="10" max="10" width="11" style="11" customWidth="1"/>
    <col min="11" max="11" width="11.5703125" style="11" customWidth="1"/>
    <col min="12" max="12" width="11.140625" style="11" customWidth="1"/>
    <col min="13" max="14" width="12.2851562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07"/>
      <c r="B1" s="208"/>
      <c r="C1" s="208"/>
      <c r="D1" s="213" t="s">
        <v>45</v>
      </c>
      <c r="E1" s="213"/>
      <c r="F1" s="213"/>
      <c r="G1" s="213"/>
      <c r="H1" s="213"/>
      <c r="I1" s="213"/>
      <c r="J1" s="35" t="s">
        <v>38</v>
      </c>
      <c r="K1" s="173" t="str">
        <f>Instructivo!J1</f>
        <v>GIP-PLLA-EL-BT-0002</v>
      </c>
      <c r="L1" s="173"/>
      <c r="M1" s="173"/>
      <c r="N1" s="174"/>
    </row>
    <row r="2" spans="1:30" ht="12.75" customHeight="1" x14ac:dyDescent="0.2">
      <c r="A2" s="209"/>
      <c r="B2" s="210"/>
      <c r="C2" s="210"/>
      <c r="D2" s="214"/>
      <c r="E2" s="214"/>
      <c r="F2" s="214"/>
      <c r="G2" s="214"/>
      <c r="H2" s="214"/>
      <c r="I2" s="214"/>
      <c r="J2" s="36" t="s">
        <v>28</v>
      </c>
      <c r="K2" s="54" t="str">
        <f>Instructivo!J2</f>
        <v>DGL/GO</v>
      </c>
      <c r="L2" s="37" t="s">
        <v>29</v>
      </c>
      <c r="M2" s="226" t="str">
        <f>Instructivo!L2</f>
        <v>03</v>
      </c>
      <c r="N2" s="227"/>
    </row>
    <row r="3" spans="1:30" ht="12.75" customHeight="1" x14ac:dyDescent="0.2">
      <c r="A3" s="209"/>
      <c r="B3" s="210"/>
      <c r="C3" s="210"/>
      <c r="D3" s="172" t="str">
        <f>Instructivo!C3</f>
        <v>PLANILLA DE CARGAS PARA LOTEOS O PH</v>
      </c>
      <c r="E3" s="172"/>
      <c r="F3" s="172"/>
      <c r="G3" s="172"/>
      <c r="H3" s="172"/>
      <c r="I3" s="172"/>
      <c r="J3" s="176" t="s">
        <v>30</v>
      </c>
      <c r="K3" s="176"/>
      <c r="L3" s="177" t="str">
        <f>Instructivo!K3</f>
        <v>Vigente</v>
      </c>
      <c r="M3" s="177"/>
      <c r="N3" s="178"/>
    </row>
    <row r="4" spans="1:30" ht="13.5" customHeight="1" x14ac:dyDescent="0.2">
      <c r="A4" s="209"/>
      <c r="B4" s="210"/>
      <c r="C4" s="210"/>
      <c r="D4" s="172"/>
      <c r="E4" s="172"/>
      <c r="F4" s="172"/>
      <c r="G4" s="172"/>
      <c r="H4" s="172"/>
      <c r="I4" s="172"/>
      <c r="J4" s="176" t="s">
        <v>31</v>
      </c>
      <c r="K4" s="176"/>
      <c r="L4" s="205" t="str">
        <f>Instructivo!K4</f>
        <v>07/08/2025</v>
      </c>
      <c r="M4" s="205"/>
      <c r="N4" s="206"/>
    </row>
    <row r="5" spans="1:30" ht="12.75" customHeight="1" thickBot="1" x14ac:dyDescent="0.25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</row>
    <row r="6" spans="1:30" ht="15" customHeight="1" x14ac:dyDescent="0.2">
      <c r="A6" s="198" t="s">
        <v>81</v>
      </c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1"/>
    </row>
    <row r="7" spans="1:30" ht="14.25" customHeight="1" x14ac:dyDescent="0.2">
      <c r="A7" s="219" t="s">
        <v>70</v>
      </c>
      <c r="B7" s="184"/>
      <c r="C7" s="212"/>
      <c r="D7" s="212"/>
      <c r="E7" s="212"/>
      <c r="F7" s="212"/>
      <c r="G7" s="212"/>
      <c r="H7" s="184" t="s">
        <v>71</v>
      </c>
      <c r="I7" s="184"/>
      <c r="J7" s="184"/>
      <c r="K7" s="182"/>
      <c r="L7" s="182"/>
      <c r="M7" s="182"/>
      <c r="N7" s="183"/>
    </row>
    <row r="8" spans="1:30" ht="14.25" customHeight="1" x14ac:dyDescent="0.2">
      <c r="A8" s="219" t="s">
        <v>82</v>
      </c>
      <c r="B8" s="184"/>
      <c r="C8" s="212"/>
      <c r="D8" s="212"/>
      <c r="E8" s="212"/>
      <c r="F8" s="212"/>
      <c r="G8" s="212"/>
      <c r="H8" s="184" t="s">
        <v>84</v>
      </c>
      <c r="I8" s="184"/>
      <c r="J8" s="184"/>
      <c r="K8" s="182"/>
      <c r="L8" s="182"/>
      <c r="M8" s="182"/>
      <c r="N8" s="183"/>
    </row>
    <row r="9" spans="1:30" ht="14.25" customHeight="1" x14ac:dyDescent="0.2">
      <c r="A9" s="219" t="s">
        <v>39</v>
      </c>
      <c r="B9" s="184"/>
      <c r="C9" s="211" t="str">
        <f>IF(A13=0,"",COUNT(Tabla11[Suministro Nº],Tabla10[Suministro Nº],Tabla9[Suministro Nº]))</f>
        <v/>
      </c>
      <c r="D9" s="211"/>
      <c r="E9" s="211"/>
      <c r="F9" s="211"/>
      <c r="G9" s="211"/>
      <c r="H9" s="184" t="s">
        <v>72</v>
      </c>
      <c r="I9" s="184"/>
      <c r="J9" s="184"/>
      <c r="K9" s="182"/>
      <c r="L9" s="182"/>
      <c r="M9" s="182"/>
      <c r="N9" s="183"/>
    </row>
    <row r="10" spans="1:30" ht="20.25" customHeight="1" x14ac:dyDescent="0.2">
      <c r="A10" s="237" t="s">
        <v>40</v>
      </c>
      <c r="B10" s="238"/>
      <c r="C10" s="238"/>
      <c r="D10" s="238"/>
      <c r="E10" s="238"/>
      <c r="F10" s="239"/>
      <c r="G10" s="159"/>
      <c r="H10" s="184" t="s">
        <v>90</v>
      </c>
      <c r="I10" s="184"/>
      <c r="J10" s="184"/>
      <c r="K10" s="182"/>
      <c r="L10" s="182"/>
      <c r="M10" s="182"/>
      <c r="N10" s="183"/>
    </row>
    <row r="11" spans="1:30" ht="25.5" customHeight="1" thickBot="1" x14ac:dyDescent="0.25">
      <c r="A11" s="224" t="s">
        <v>43</v>
      </c>
      <c r="B11" s="225"/>
      <c r="C11" s="225"/>
      <c r="D11" s="225"/>
      <c r="E11" s="225"/>
      <c r="F11" s="225"/>
      <c r="G11" s="225"/>
      <c r="H11" s="225"/>
      <c r="I11" s="229" t="s">
        <v>41</v>
      </c>
      <c r="J11" s="229"/>
      <c r="K11" s="229"/>
      <c r="L11" s="229"/>
      <c r="M11" s="229"/>
      <c r="N11" s="230"/>
    </row>
    <row r="12" spans="1:30" ht="52.5" customHeight="1" x14ac:dyDescent="0.2">
      <c r="A12" s="116" t="s">
        <v>42</v>
      </c>
      <c r="B12" s="123" t="s">
        <v>87</v>
      </c>
      <c r="C12" s="104" t="s">
        <v>68</v>
      </c>
      <c r="D12" s="62" t="s">
        <v>66</v>
      </c>
      <c r="E12" s="63" t="s">
        <v>67</v>
      </c>
      <c r="F12" s="64" t="s">
        <v>83</v>
      </c>
      <c r="G12" s="64" t="s">
        <v>2</v>
      </c>
      <c r="H12" s="64" t="s">
        <v>1</v>
      </c>
      <c r="I12" s="63" t="s">
        <v>11</v>
      </c>
      <c r="J12" s="63" t="s">
        <v>12</v>
      </c>
      <c r="K12" s="63" t="s">
        <v>13</v>
      </c>
      <c r="L12" s="63" t="s">
        <v>14</v>
      </c>
      <c r="M12" s="63" t="s">
        <v>15</v>
      </c>
      <c r="N12" s="120" t="s">
        <v>0</v>
      </c>
    </row>
    <row r="13" spans="1:30" ht="13.9" customHeight="1" x14ac:dyDescent="0.2">
      <c r="A13" s="142"/>
      <c r="B13" s="142"/>
      <c r="C13" s="57"/>
      <c r="D13" s="58"/>
      <c r="E13" s="59"/>
      <c r="F13" s="55"/>
      <c r="G13" s="60"/>
      <c r="H13" s="61"/>
      <c r="I13" s="105"/>
      <c r="J13" s="56" t="str">
        <f>IF(H13="R",I13*1000/(220*0.85),"")</f>
        <v/>
      </c>
      <c r="K13" s="56" t="str">
        <f>IF(H13="S",I13*1000/(220*0.85),"")</f>
        <v/>
      </c>
      <c r="L13" s="56" t="str">
        <f>IF(H13="T",I13*1000/(220*0.85),"")</f>
        <v/>
      </c>
      <c r="M13" s="56" t="str">
        <f>IF(H13="RST",I13*1000/(380*1.73*0.85),"")</f>
        <v/>
      </c>
      <c r="N13" s="121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142"/>
      <c r="B14" s="142"/>
      <c r="C14" s="57"/>
      <c r="D14" s="58"/>
      <c r="E14" s="59"/>
      <c r="F14" s="55"/>
      <c r="G14" s="60"/>
      <c r="H14" s="61"/>
      <c r="I14" s="105"/>
      <c r="J14" s="56" t="str">
        <f t="shared" ref="J14:J39" si="0">IF(H14="R",I14*1000/(220*0.85),"")</f>
        <v/>
      </c>
      <c r="K14" s="56" t="str">
        <f t="shared" ref="K14:K39" si="1">IF(H14="S",I14*1000/(220*0.85),"")</f>
        <v/>
      </c>
      <c r="L14" s="56" t="str">
        <f t="shared" ref="L14:L39" si="2">IF(H14="T",I14*1000/(220*0.85),"")</f>
        <v/>
      </c>
      <c r="M14" s="56" t="str">
        <f t="shared" ref="M14:M39" si="3">IF(H14="RST",I14*1000/(380*1.73*0.85),"")</f>
        <v/>
      </c>
      <c r="N14" s="121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142"/>
      <c r="B15" s="142"/>
      <c r="C15" s="57"/>
      <c r="D15" s="58"/>
      <c r="E15" s="59"/>
      <c r="F15" s="55"/>
      <c r="G15" s="60"/>
      <c r="H15" s="61"/>
      <c r="I15" s="105"/>
      <c r="J15" s="56" t="str">
        <f t="shared" si="0"/>
        <v/>
      </c>
      <c r="K15" s="56" t="str">
        <f t="shared" si="1"/>
        <v/>
      </c>
      <c r="L15" s="56" t="str">
        <f t="shared" si="2"/>
        <v/>
      </c>
      <c r="M15" s="56" t="str">
        <f t="shared" si="3"/>
        <v/>
      </c>
      <c r="N15" s="121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142"/>
      <c r="B16" s="142"/>
      <c r="C16" s="57"/>
      <c r="D16" s="58"/>
      <c r="E16" s="59"/>
      <c r="F16" s="55"/>
      <c r="G16" s="60"/>
      <c r="H16" s="61"/>
      <c r="I16" s="105"/>
      <c r="J16" s="56" t="str">
        <f t="shared" si="0"/>
        <v/>
      </c>
      <c r="K16" s="56" t="str">
        <f t="shared" si="1"/>
        <v/>
      </c>
      <c r="L16" s="56" t="str">
        <f t="shared" si="2"/>
        <v/>
      </c>
      <c r="M16" s="56" t="str">
        <f t="shared" si="3"/>
        <v/>
      </c>
      <c r="N16" s="121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142"/>
      <c r="B17" s="142"/>
      <c r="C17" s="57"/>
      <c r="D17" s="58"/>
      <c r="E17" s="59"/>
      <c r="F17" s="55"/>
      <c r="G17" s="60"/>
      <c r="H17" s="61"/>
      <c r="I17" s="105"/>
      <c r="J17" s="56" t="str">
        <f t="shared" si="0"/>
        <v/>
      </c>
      <c r="K17" s="56" t="str">
        <f t="shared" si="1"/>
        <v/>
      </c>
      <c r="L17" s="56" t="str">
        <f t="shared" si="2"/>
        <v/>
      </c>
      <c r="M17" s="56" t="str">
        <f t="shared" si="3"/>
        <v/>
      </c>
      <c r="N17" s="121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142"/>
      <c r="B18" s="142"/>
      <c r="C18" s="57"/>
      <c r="D18" s="58"/>
      <c r="E18" s="59"/>
      <c r="F18" s="55"/>
      <c r="G18" s="60"/>
      <c r="H18" s="61"/>
      <c r="I18" s="105"/>
      <c r="J18" s="56" t="str">
        <f t="shared" si="0"/>
        <v/>
      </c>
      <c r="K18" s="56" t="str">
        <f t="shared" si="1"/>
        <v/>
      </c>
      <c r="L18" s="56" t="str">
        <f t="shared" si="2"/>
        <v/>
      </c>
      <c r="M18" s="56" t="str">
        <f t="shared" si="3"/>
        <v/>
      </c>
      <c r="N18" s="121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142"/>
      <c r="B19" s="142"/>
      <c r="C19" s="57"/>
      <c r="D19" s="58"/>
      <c r="E19" s="59"/>
      <c r="F19" s="55"/>
      <c r="G19" s="60"/>
      <c r="H19" s="61"/>
      <c r="I19" s="105"/>
      <c r="J19" s="56" t="str">
        <f t="shared" si="0"/>
        <v/>
      </c>
      <c r="K19" s="56" t="str">
        <f t="shared" si="1"/>
        <v/>
      </c>
      <c r="L19" s="56" t="str">
        <f t="shared" si="2"/>
        <v/>
      </c>
      <c r="M19" s="56" t="str">
        <f t="shared" si="3"/>
        <v/>
      </c>
      <c r="N19" s="121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142"/>
      <c r="B20" s="142"/>
      <c r="C20" s="57"/>
      <c r="D20" s="58"/>
      <c r="E20" s="59"/>
      <c r="F20" s="55"/>
      <c r="G20" s="60"/>
      <c r="H20" s="61"/>
      <c r="I20" s="105"/>
      <c r="J20" s="56" t="str">
        <f t="shared" si="0"/>
        <v/>
      </c>
      <c r="K20" s="56" t="str">
        <f t="shared" si="1"/>
        <v/>
      </c>
      <c r="L20" s="56" t="str">
        <f t="shared" si="2"/>
        <v/>
      </c>
      <c r="M20" s="56" t="str">
        <f t="shared" si="3"/>
        <v/>
      </c>
      <c r="N20" s="12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142"/>
      <c r="B21" s="142"/>
      <c r="C21" s="57"/>
      <c r="D21" s="58"/>
      <c r="E21" s="59"/>
      <c r="F21" s="55"/>
      <c r="G21" s="60"/>
      <c r="H21" s="61"/>
      <c r="I21" s="105"/>
      <c r="J21" s="56" t="str">
        <f t="shared" si="0"/>
        <v/>
      </c>
      <c r="K21" s="56" t="str">
        <f t="shared" si="1"/>
        <v/>
      </c>
      <c r="L21" s="56" t="str">
        <f t="shared" si="2"/>
        <v/>
      </c>
      <c r="M21" s="56" t="str">
        <f t="shared" si="3"/>
        <v/>
      </c>
      <c r="N21" s="121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142"/>
      <c r="B22" s="142"/>
      <c r="C22" s="57"/>
      <c r="D22" s="58"/>
      <c r="E22" s="59"/>
      <c r="F22" s="55"/>
      <c r="G22" s="60"/>
      <c r="H22" s="61"/>
      <c r="I22" s="105"/>
      <c r="J22" s="56" t="str">
        <f t="shared" si="0"/>
        <v/>
      </c>
      <c r="K22" s="56" t="str">
        <f t="shared" si="1"/>
        <v/>
      </c>
      <c r="L22" s="56" t="str">
        <f t="shared" si="2"/>
        <v/>
      </c>
      <c r="M22" s="56" t="str">
        <f t="shared" si="3"/>
        <v/>
      </c>
      <c r="N22" s="121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142"/>
      <c r="B23" s="142"/>
      <c r="C23" s="57"/>
      <c r="D23" s="58"/>
      <c r="E23" s="59"/>
      <c r="F23" s="55"/>
      <c r="G23" s="60"/>
      <c r="H23" s="61"/>
      <c r="I23" s="105"/>
      <c r="J23" s="56" t="str">
        <f t="shared" si="0"/>
        <v/>
      </c>
      <c r="K23" s="56" t="str">
        <f t="shared" si="1"/>
        <v/>
      </c>
      <c r="L23" s="56" t="str">
        <f t="shared" si="2"/>
        <v/>
      </c>
      <c r="M23" s="56" t="str">
        <f t="shared" si="3"/>
        <v/>
      </c>
      <c r="N23" s="121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142"/>
      <c r="B24" s="142"/>
      <c r="C24" s="57"/>
      <c r="D24" s="58"/>
      <c r="E24" s="59"/>
      <c r="F24" s="55"/>
      <c r="G24" s="60"/>
      <c r="H24" s="61"/>
      <c r="I24" s="105"/>
      <c r="J24" s="56" t="str">
        <f t="shared" si="0"/>
        <v/>
      </c>
      <c r="K24" s="56" t="str">
        <f t="shared" si="1"/>
        <v/>
      </c>
      <c r="L24" s="56" t="str">
        <f t="shared" si="2"/>
        <v/>
      </c>
      <c r="M24" s="56" t="str">
        <f t="shared" si="3"/>
        <v/>
      </c>
      <c r="N24" s="121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142"/>
      <c r="B25" s="142"/>
      <c r="C25" s="57"/>
      <c r="D25" s="58"/>
      <c r="E25" s="59"/>
      <c r="F25" s="55"/>
      <c r="G25" s="60"/>
      <c r="H25" s="61"/>
      <c r="I25" s="105"/>
      <c r="J25" s="56" t="str">
        <f t="shared" si="0"/>
        <v/>
      </c>
      <c r="K25" s="56" t="str">
        <f t="shared" si="1"/>
        <v/>
      </c>
      <c r="L25" s="56" t="str">
        <f t="shared" si="2"/>
        <v/>
      </c>
      <c r="M25" s="56" t="str">
        <f t="shared" si="3"/>
        <v/>
      </c>
      <c r="N25" s="121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142"/>
      <c r="B26" s="142"/>
      <c r="C26" s="57"/>
      <c r="D26" s="58"/>
      <c r="E26" s="59"/>
      <c r="F26" s="55"/>
      <c r="G26" s="60"/>
      <c r="H26" s="61"/>
      <c r="I26" s="105"/>
      <c r="J26" s="56" t="str">
        <f t="shared" si="0"/>
        <v/>
      </c>
      <c r="K26" s="56" t="str">
        <f t="shared" si="1"/>
        <v/>
      </c>
      <c r="L26" s="56" t="str">
        <f t="shared" si="2"/>
        <v/>
      </c>
      <c r="M26" s="56" t="str">
        <f t="shared" si="3"/>
        <v/>
      </c>
      <c r="N26" s="121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142"/>
      <c r="B27" s="142"/>
      <c r="C27" s="57"/>
      <c r="D27" s="58"/>
      <c r="E27" s="59"/>
      <c r="F27" s="55"/>
      <c r="G27" s="60"/>
      <c r="H27" s="61"/>
      <c r="I27" s="105"/>
      <c r="J27" s="56" t="str">
        <f t="shared" si="0"/>
        <v/>
      </c>
      <c r="K27" s="56" t="str">
        <f t="shared" si="1"/>
        <v/>
      </c>
      <c r="L27" s="56" t="str">
        <f t="shared" si="2"/>
        <v/>
      </c>
      <c r="M27" s="56" t="str">
        <f t="shared" si="3"/>
        <v/>
      </c>
      <c r="N27" s="121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142"/>
      <c r="B28" s="142"/>
      <c r="C28" s="57"/>
      <c r="D28" s="58"/>
      <c r="E28" s="59"/>
      <c r="F28" s="55"/>
      <c r="G28" s="60"/>
      <c r="H28" s="61"/>
      <c r="I28" s="105"/>
      <c r="J28" s="56" t="str">
        <f t="shared" si="0"/>
        <v/>
      </c>
      <c r="K28" s="56" t="str">
        <f t="shared" si="1"/>
        <v/>
      </c>
      <c r="L28" s="56" t="str">
        <f t="shared" si="2"/>
        <v/>
      </c>
      <c r="M28" s="56" t="str">
        <f t="shared" si="3"/>
        <v/>
      </c>
      <c r="N28" s="121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142"/>
      <c r="B29" s="142"/>
      <c r="C29" s="57"/>
      <c r="D29" s="58"/>
      <c r="E29" s="59"/>
      <c r="F29" s="55"/>
      <c r="G29" s="60"/>
      <c r="H29" s="61"/>
      <c r="I29" s="105"/>
      <c r="J29" s="56" t="str">
        <f t="shared" si="0"/>
        <v/>
      </c>
      <c r="K29" s="56" t="str">
        <f t="shared" si="1"/>
        <v/>
      </c>
      <c r="L29" s="56" t="str">
        <f t="shared" si="2"/>
        <v/>
      </c>
      <c r="M29" s="56" t="str">
        <f t="shared" si="3"/>
        <v/>
      </c>
      <c r="N29" s="12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142"/>
      <c r="B30" s="142"/>
      <c r="C30" s="57"/>
      <c r="D30" s="58"/>
      <c r="E30" s="59"/>
      <c r="F30" s="55"/>
      <c r="G30" s="60"/>
      <c r="H30" s="61"/>
      <c r="I30" s="105"/>
      <c r="J30" s="56" t="str">
        <f t="shared" si="0"/>
        <v/>
      </c>
      <c r="K30" s="56" t="str">
        <f t="shared" si="1"/>
        <v/>
      </c>
      <c r="L30" s="56" t="str">
        <f t="shared" si="2"/>
        <v/>
      </c>
      <c r="M30" s="56" t="str">
        <f t="shared" si="3"/>
        <v/>
      </c>
      <c r="N30" s="121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142"/>
      <c r="B31" s="142"/>
      <c r="C31" s="57"/>
      <c r="D31" s="58"/>
      <c r="E31" s="59"/>
      <c r="F31" s="55"/>
      <c r="G31" s="60"/>
      <c r="H31" s="61"/>
      <c r="I31" s="105"/>
      <c r="J31" s="56" t="str">
        <f t="shared" si="0"/>
        <v/>
      </c>
      <c r="K31" s="56" t="str">
        <f t="shared" si="1"/>
        <v/>
      </c>
      <c r="L31" s="56" t="str">
        <f t="shared" si="2"/>
        <v/>
      </c>
      <c r="M31" s="56" t="str">
        <f t="shared" si="3"/>
        <v/>
      </c>
      <c r="N31" s="121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142"/>
      <c r="B32" s="142"/>
      <c r="C32" s="57"/>
      <c r="D32" s="58"/>
      <c r="E32" s="59"/>
      <c r="F32" s="55"/>
      <c r="G32" s="60"/>
      <c r="H32" s="61"/>
      <c r="I32" s="105"/>
      <c r="J32" s="56" t="str">
        <f t="shared" si="0"/>
        <v/>
      </c>
      <c r="K32" s="56" t="str">
        <f t="shared" si="1"/>
        <v/>
      </c>
      <c r="L32" s="56" t="str">
        <f t="shared" si="2"/>
        <v/>
      </c>
      <c r="M32" s="56" t="str">
        <f t="shared" si="3"/>
        <v/>
      </c>
      <c r="N32" s="121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142"/>
      <c r="B33" s="142"/>
      <c r="C33" s="57"/>
      <c r="D33" s="58"/>
      <c r="E33" s="59"/>
      <c r="F33" s="55"/>
      <c r="G33" s="60"/>
      <c r="H33" s="61"/>
      <c r="I33" s="105"/>
      <c r="J33" s="56" t="str">
        <f t="shared" si="0"/>
        <v/>
      </c>
      <c r="K33" s="56" t="str">
        <f t="shared" si="1"/>
        <v/>
      </c>
      <c r="L33" s="56" t="str">
        <f t="shared" si="2"/>
        <v/>
      </c>
      <c r="M33" s="56" t="str">
        <f t="shared" si="3"/>
        <v/>
      </c>
      <c r="N33" s="121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142"/>
      <c r="B34" s="142"/>
      <c r="C34" s="57"/>
      <c r="D34" s="58"/>
      <c r="E34" s="59"/>
      <c r="F34" s="55"/>
      <c r="G34" s="60"/>
      <c r="H34" s="61"/>
      <c r="I34" s="105"/>
      <c r="J34" s="56" t="str">
        <f t="shared" si="0"/>
        <v/>
      </c>
      <c r="K34" s="56" t="str">
        <f t="shared" si="1"/>
        <v/>
      </c>
      <c r="L34" s="56" t="str">
        <f t="shared" si="2"/>
        <v/>
      </c>
      <c r="M34" s="56" t="str">
        <f t="shared" si="3"/>
        <v/>
      </c>
      <c r="N34" s="121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142"/>
      <c r="B35" s="142"/>
      <c r="C35" s="57"/>
      <c r="D35" s="58"/>
      <c r="E35" s="59"/>
      <c r="F35" s="55"/>
      <c r="G35" s="60"/>
      <c r="H35" s="61"/>
      <c r="I35" s="105"/>
      <c r="J35" s="56" t="str">
        <f t="shared" si="0"/>
        <v/>
      </c>
      <c r="K35" s="56" t="str">
        <f t="shared" si="1"/>
        <v/>
      </c>
      <c r="L35" s="56" t="str">
        <f t="shared" si="2"/>
        <v/>
      </c>
      <c r="M35" s="56" t="str">
        <f t="shared" si="3"/>
        <v/>
      </c>
      <c r="N35" s="121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142"/>
      <c r="B36" s="142"/>
      <c r="C36" s="57"/>
      <c r="D36" s="58"/>
      <c r="E36" s="59"/>
      <c r="F36" s="55"/>
      <c r="G36" s="60"/>
      <c r="H36" s="61"/>
      <c r="I36" s="105"/>
      <c r="J36" s="56" t="str">
        <f t="shared" si="0"/>
        <v/>
      </c>
      <c r="K36" s="56" t="str">
        <f t="shared" si="1"/>
        <v/>
      </c>
      <c r="L36" s="56" t="str">
        <f t="shared" si="2"/>
        <v/>
      </c>
      <c r="M36" s="56" t="str">
        <f t="shared" si="3"/>
        <v/>
      </c>
      <c r="N36" s="121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142"/>
      <c r="B37" s="142"/>
      <c r="C37" s="57"/>
      <c r="D37" s="58"/>
      <c r="E37" s="59"/>
      <c r="F37" s="55"/>
      <c r="G37" s="60"/>
      <c r="H37" s="61"/>
      <c r="I37" s="105"/>
      <c r="J37" s="56" t="str">
        <f t="shared" si="0"/>
        <v/>
      </c>
      <c r="K37" s="56" t="str">
        <f t="shared" si="1"/>
        <v/>
      </c>
      <c r="L37" s="56" t="str">
        <f t="shared" si="2"/>
        <v/>
      </c>
      <c r="M37" s="56" t="str">
        <f t="shared" si="3"/>
        <v/>
      </c>
      <c r="N37" s="121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142"/>
      <c r="B38" s="142"/>
      <c r="C38" s="57"/>
      <c r="D38" s="58"/>
      <c r="E38" s="59"/>
      <c r="F38" s="55"/>
      <c r="G38" s="60"/>
      <c r="H38" s="61"/>
      <c r="I38" s="105"/>
      <c r="J38" s="56" t="str">
        <f t="shared" si="0"/>
        <v/>
      </c>
      <c r="K38" s="56" t="str">
        <f t="shared" si="1"/>
        <v/>
      </c>
      <c r="L38" s="56" t="str">
        <f t="shared" si="2"/>
        <v/>
      </c>
      <c r="M38" s="56" t="str">
        <f t="shared" si="3"/>
        <v/>
      </c>
      <c r="N38" s="121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143"/>
      <c r="B39" s="143"/>
      <c r="C39" s="65"/>
      <c r="D39" s="66"/>
      <c r="E39" s="67"/>
      <c r="F39" s="68"/>
      <c r="G39" s="87"/>
      <c r="H39" s="69"/>
      <c r="I39" s="106"/>
      <c r="J39" s="73" t="str">
        <f t="shared" si="0"/>
        <v/>
      </c>
      <c r="K39" s="73" t="str">
        <f t="shared" si="1"/>
        <v/>
      </c>
      <c r="L39" s="73" t="str">
        <f t="shared" si="2"/>
        <v/>
      </c>
      <c r="M39" s="73" t="str">
        <f t="shared" si="3"/>
        <v/>
      </c>
      <c r="N39" s="122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240" t="s">
        <v>3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</row>
    <row r="41" spans="1:30" ht="12.75" customHeight="1" x14ac:dyDescent="0.2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30" ht="12.75" customHeight="1" x14ac:dyDescent="0.2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30" ht="12.75" customHeight="1" x14ac:dyDescent="0.2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30" ht="12.75" customHeight="1" x14ac:dyDescent="0.2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30" ht="12.75" customHeight="1" thickBot="1" x14ac:dyDescent="0.25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</row>
    <row r="46" spans="1:30" ht="30" customHeight="1" x14ac:dyDescent="0.2">
      <c r="A46" s="207"/>
      <c r="B46" s="208"/>
      <c r="C46" s="208"/>
      <c r="D46" s="213" t="str">
        <f>D1</f>
        <v>COLOCAR EL TITULO DEL PROYECTO</v>
      </c>
      <c r="E46" s="213"/>
      <c r="F46" s="213"/>
      <c r="G46" s="213"/>
      <c r="H46" s="213"/>
      <c r="I46" s="213"/>
      <c r="J46" s="35" t="s">
        <v>38</v>
      </c>
      <c r="K46" s="173" t="str">
        <f>K1</f>
        <v>GIP-PLLA-EL-BT-0002</v>
      </c>
      <c r="L46" s="173"/>
      <c r="M46" s="173"/>
      <c r="N46" s="174"/>
    </row>
    <row r="47" spans="1:30" ht="12.75" customHeight="1" x14ac:dyDescent="0.2">
      <c r="A47" s="209"/>
      <c r="B47" s="210"/>
      <c r="C47" s="210"/>
      <c r="D47" s="214"/>
      <c r="E47" s="214"/>
      <c r="F47" s="214"/>
      <c r="G47" s="214"/>
      <c r="H47" s="214"/>
      <c r="I47" s="214"/>
      <c r="J47" s="36" t="s">
        <v>28</v>
      </c>
      <c r="K47" s="54" t="str">
        <f>K2</f>
        <v>DGL/GO</v>
      </c>
      <c r="L47" s="37" t="s">
        <v>29</v>
      </c>
      <c r="M47" s="226" t="str">
        <f>M2</f>
        <v>03</v>
      </c>
      <c r="N47" s="227"/>
    </row>
    <row r="48" spans="1:30" ht="12.75" customHeight="1" x14ac:dyDescent="0.2">
      <c r="A48" s="209"/>
      <c r="B48" s="210"/>
      <c r="C48" s="210"/>
      <c r="D48" s="172" t="str">
        <f>D3</f>
        <v>PLANILLA DE CARGAS PARA LOTEOS O PH</v>
      </c>
      <c r="E48" s="172"/>
      <c r="F48" s="172"/>
      <c r="G48" s="172"/>
      <c r="H48" s="172"/>
      <c r="I48" s="172"/>
      <c r="J48" s="176" t="s">
        <v>30</v>
      </c>
      <c r="K48" s="176"/>
      <c r="L48" s="177" t="str">
        <f>L3</f>
        <v>Vigente</v>
      </c>
      <c r="M48" s="177"/>
      <c r="N48" s="178"/>
    </row>
    <row r="49" spans="1:30" ht="13.5" customHeight="1" x14ac:dyDescent="0.2">
      <c r="A49" s="209"/>
      <c r="B49" s="210"/>
      <c r="C49" s="210"/>
      <c r="D49" s="172"/>
      <c r="E49" s="172"/>
      <c r="F49" s="172"/>
      <c r="G49" s="172"/>
      <c r="H49" s="172"/>
      <c r="I49" s="172"/>
      <c r="J49" s="176" t="s">
        <v>31</v>
      </c>
      <c r="K49" s="176"/>
      <c r="L49" s="205" t="str">
        <f>L4</f>
        <v>07/08/2025</v>
      </c>
      <c r="M49" s="205"/>
      <c r="N49" s="206"/>
    </row>
    <row r="50" spans="1:30" ht="12.75" customHeight="1" thickBot="1" x14ac:dyDescent="0.25">
      <c r="A50" s="162" t="s">
        <v>27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3"/>
    </row>
    <row r="51" spans="1:30" ht="52.5" customHeight="1" x14ac:dyDescent="0.2">
      <c r="A51" s="116" t="s">
        <v>42</v>
      </c>
      <c r="B51" s="123" t="s">
        <v>86</v>
      </c>
      <c r="C51" s="104" t="s">
        <v>68</v>
      </c>
      <c r="D51" s="62" t="s">
        <v>66</v>
      </c>
      <c r="E51" s="63" t="s">
        <v>67</v>
      </c>
      <c r="F51" s="64" t="s">
        <v>83</v>
      </c>
      <c r="G51" s="64" t="s">
        <v>2</v>
      </c>
      <c r="H51" s="64" t="s">
        <v>1</v>
      </c>
      <c r="I51" s="63" t="s">
        <v>11</v>
      </c>
      <c r="J51" s="63" t="s">
        <v>12</v>
      </c>
      <c r="K51" s="63" t="s">
        <v>13</v>
      </c>
      <c r="L51" s="63" t="s">
        <v>14</v>
      </c>
      <c r="M51" s="63" t="s">
        <v>15</v>
      </c>
      <c r="N51" s="120" t="s">
        <v>0</v>
      </c>
    </row>
    <row r="52" spans="1:30" ht="13.9" customHeight="1" x14ac:dyDescent="0.2">
      <c r="A52" s="142"/>
      <c r="B52" s="142"/>
      <c r="C52" s="57"/>
      <c r="D52" s="58"/>
      <c r="E52" s="59"/>
      <c r="F52" s="55"/>
      <c r="G52" s="60"/>
      <c r="H52" s="61"/>
      <c r="I52" s="105"/>
      <c r="J52" s="56" t="str">
        <f>IF(H52="R",I52*1000/(220*0.85),"")</f>
        <v/>
      </c>
      <c r="K52" s="56" t="str">
        <f>IF(H52="S",I52*1000/(220*0.85),"")</f>
        <v/>
      </c>
      <c r="L52" s="56" t="str">
        <f>IF(H52="T",I52*1000/(220*0.85),"")</f>
        <v/>
      </c>
      <c r="M52" s="56" t="str">
        <f>IF(H52="RST",I52*1000/(380*1.73*0.85),"")</f>
        <v/>
      </c>
      <c r="N52" s="121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142"/>
      <c r="B53" s="142"/>
      <c r="C53" s="57"/>
      <c r="D53" s="58"/>
      <c r="E53" s="59"/>
      <c r="F53" s="55"/>
      <c r="G53" s="60"/>
      <c r="H53" s="61"/>
      <c r="I53" s="105"/>
      <c r="J53" s="56" t="str">
        <f t="shared" ref="J53:J78" si="4">IF(H53="R",I53*1000/(220*0.85),"")</f>
        <v/>
      </c>
      <c r="K53" s="56" t="str">
        <f t="shared" ref="K53:K78" si="5">IF(H53="S",I53*1000/(220*0.85),"")</f>
        <v/>
      </c>
      <c r="L53" s="56" t="str">
        <f t="shared" ref="L53:L78" si="6">IF(H53="T",I53*1000/(220*0.85),"")</f>
        <v/>
      </c>
      <c r="M53" s="56" t="str">
        <f t="shared" ref="M53:M78" si="7">IF(H53="RST",I53*1000/(380*1.73*0.85),"")</f>
        <v/>
      </c>
      <c r="N53" s="121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142"/>
      <c r="B54" s="142"/>
      <c r="C54" s="57"/>
      <c r="D54" s="58"/>
      <c r="E54" s="59"/>
      <c r="F54" s="55"/>
      <c r="G54" s="60"/>
      <c r="H54" s="61"/>
      <c r="I54" s="105"/>
      <c r="J54" s="56" t="str">
        <f t="shared" si="4"/>
        <v/>
      </c>
      <c r="K54" s="56" t="str">
        <f t="shared" si="5"/>
        <v/>
      </c>
      <c r="L54" s="56" t="str">
        <f t="shared" si="6"/>
        <v/>
      </c>
      <c r="M54" s="56" t="str">
        <f t="shared" si="7"/>
        <v/>
      </c>
      <c r="N54" s="121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142"/>
      <c r="B55" s="142"/>
      <c r="C55" s="57"/>
      <c r="D55" s="58"/>
      <c r="E55" s="59"/>
      <c r="F55" s="55"/>
      <c r="G55" s="60"/>
      <c r="H55" s="61"/>
      <c r="I55" s="105"/>
      <c r="J55" s="56" t="str">
        <f t="shared" si="4"/>
        <v/>
      </c>
      <c r="K55" s="56" t="str">
        <f t="shared" si="5"/>
        <v/>
      </c>
      <c r="L55" s="56" t="str">
        <f t="shared" si="6"/>
        <v/>
      </c>
      <c r="M55" s="56" t="str">
        <f t="shared" si="7"/>
        <v/>
      </c>
      <c r="N55" s="121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142"/>
      <c r="B56" s="142"/>
      <c r="C56" s="57"/>
      <c r="D56" s="58"/>
      <c r="E56" s="59"/>
      <c r="F56" s="55"/>
      <c r="G56" s="60"/>
      <c r="H56" s="61"/>
      <c r="I56" s="105"/>
      <c r="J56" s="56" t="str">
        <f t="shared" si="4"/>
        <v/>
      </c>
      <c r="K56" s="56" t="str">
        <f t="shared" si="5"/>
        <v/>
      </c>
      <c r="L56" s="56" t="str">
        <f t="shared" si="6"/>
        <v/>
      </c>
      <c r="M56" s="56" t="str">
        <f t="shared" si="7"/>
        <v/>
      </c>
      <c r="N56" s="121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142"/>
      <c r="B57" s="142"/>
      <c r="C57" s="57"/>
      <c r="D57" s="58"/>
      <c r="E57" s="59"/>
      <c r="F57" s="55"/>
      <c r="G57" s="60"/>
      <c r="H57" s="61"/>
      <c r="I57" s="105"/>
      <c r="J57" s="56" t="str">
        <f t="shared" si="4"/>
        <v/>
      </c>
      <c r="K57" s="56" t="str">
        <f t="shared" si="5"/>
        <v/>
      </c>
      <c r="L57" s="56" t="str">
        <f t="shared" si="6"/>
        <v/>
      </c>
      <c r="M57" s="56" t="str">
        <f t="shared" si="7"/>
        <v/>
      </c>
      <c r="N57" s="121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142"/>
      <c r="B58" s="142"/>
      <c r="C58" s="57"/>
      <c r="D58" s="58"/>
      <c r="E58" s="59"/>
      <c r="F58" s="55"/>
      <c r="G58" s="60"/>
      <c r="H58" s="61"/>
      <c r="I58" s="105"/>
      <c r="J58" s="56" t="str">
        <f t="shared" si="4"/>
        <v/>
      </c>
      <c r="K58" s="56" t="str">
        <f t="shared" si="5"/>
        <v/>
      </c>
      <c r="L58" s="56" t="str">
        <f t="shared" si="6"/>
        <v/>
      </c>
      <c r="M58" s="56" t="str">
        <f t="shared" si="7"/>
        <v/>
      </c>
      <c r="N58" s="121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142"/>
      <c r="B59" s="142"/>
      <c r="C59" s="57"/>
      <c r="D59" s="58"/>
      <c r="E59" s="59"/>
      <c r="F59" s="55"/>
      <c r="G59" s="60"/>
      <c r="H59" s="61"/>
      <c r="I59" s="105"/>
      <c r="J59" s="56" t="str">
        <f t="shared" si="4"/>
        <v/>
      </c>
      <c r="K59" s="56" t="str">
        <f t="shared" si="5"/>
        <v/>
      </c>
      <c r="L59" s="56" t="str">
        <f t="shared" si="6"/>
        <v/>
      </c>
      <c r="M59" s="56" t="str">
        <f t="shared" si="7"/>
        <v/>
      </c>
      <c r="N59" s="121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142"/>
      <c r="B60" s="142"/>
      <c r="C60" s="57"/>
      <c r="D60" s="58"/>
      <c r="E60" s="59"/>
      <c r="F60" s="55"/>
      <c r="G60" s="60"/>
      <c r="H60" s="61"/>
      <c r="I60" s="105"/>
      <c r="J60" s="56" t="str">
        <f t="shared" si="4"/>
        <v/>
      </c>
      <c r="K60" s="56" t="str">
        <f t="shared" si="5"/>
        <v/>
      </c>
      <c r="L60" s="56" t="str">
        <f t="shared" si="6"/>
        <v/>
      </c>
      <c r="M60" s="56" t="str">
        <f t="shared" si="7"/>
        <v/>
      </c>
      <c r="N60" s="121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142"/>
      <c r="B61" s="142"/>
      <c r="C61" s="57"/>
      <c r="D61" s="58"/>
      <c r="E61" s="59"/>
      <c r="F61" s="55"/>
      <c r="G61" s="60"/>
      <c r="H61" s="61"/>
      <c r="I61" s="105"/>
      <c r="J61" s="56" t="str">
        <f t="shared" si="4"/>
        <v/>
      </c>
      <c r="K61" s="56" t="str">
        <f t="shared" si="5"/>
        <v/>
      </c>
      <c r="L61" s="56" t="str">
        <f t="shared" si="6"/>
        <v/>
      </c>
      <c r="M61" s="56" t="str">
        <f t="shared" si="7"/>
        <v/>
      </c>
      <c r="N61" s="121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142"/>
      <c r="B62" s="142"/>
      <c r="C62" s="57"/>
      <c r="D62" s="58"/>
      <c r="E62" s="59"/>
      <c r="F62" s="55"/>
      <c r="G62" s="60"/>
      <c r="H62" s="61"/>
      <c r="I62" s="105"/>
      <c r="J62" s="56" t="str">
        <f t="shared" si="4"/>
        <v/>
      </c>
      <c r="K62" s="56" t="str">
        <f t="shared" si="5"/>
        <v/>
      </c>
      <c r="L62" s="56" t="str">
        <f t="shared" si="6"/>
        <v/>
      </c>
      <c r="M62" s="56" t="str">
        <f t="shared" si="7"/>
        <v/>
      </c>
      <c r="N62" s="121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142"/>
      <c r="B63" s="142"/>
      <c r="C63" s="57"/>
      <c r="D63" s="58"/>
      <c r="E63" s="59"/>
      <c r="F63" s="55"/>
      <c r="G63" s="60"/>
      <c r="H63" s="61"/>
      <c r="I63" s="105"/>
      <c r="J63" s="56" t="str">
        <f t="shared" si="4"/>
        <v/>
      </c>
      <c r="K63" s="56" t="str">
        <f t="shared" si="5"/>
        <v/>
      </c>
      <c r="L63" s="56" t="str">
        <f t="shared" si="6"/>
        <v/>
      </c>
      <c r="M63" s="56" t="str">
        <f t="shared" si="7"/>
        <v/>
      </c>
      <c r="N63" s="121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142"/>
      <c r="B64" s="142"/>
      <c r="C64" s="57"/>
      <c r="D64" s="58"/>
      <c r="E64" s="59"/>
      <c r="F64" s="55"/>
      <c r="G64" s="60"/>
      <c r="H64" s="61"/>
      <c r="I64" s="105"/>
      <c r="J64" s="56" t="str">
        <f t="shared" si="4"/>
        <v/>
      </c>
      <c r="K64" s="56" t="str">
        <f t="shared" si="5"/>
        <v/>
      </c>
      <c r="L64" s="56" t="str">
        <f t="shared" si="6"/>
        <v/>
      </c>
      <c r="M64" s="56" t="str">
        <f t="shared" si="7"/>
        <v/>
      </c>
      <c r="N64" s="121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142"/>
      <c r="B65" s="142"/>
      <c r="C65" s="57"/>
      <c r="D65" s="58"/>
      <c r="E65" s="59"/>
      <c r="F65" s="55"/>
      <c r="G65" s="60"/>
      <c r="H65" s="61"/>
      <c r="I65" s="105"/>
      <c r="J65" s="56" t="str">
        <f t="shared" si="4"/>
        <v/>
      </c>
      <c r="K65" s="56" t="str">
        <f t="shared" si="5"/>
        <v/>
      </c>
      <c r="L65" s="56" t="str">
        <f t="shared" si="6"/>
        <v/>
      </c>
      <c r="M65" s="56" t="str">
        <f t="shared" si="7"/>
        <v/>
      </c>
      <c r="N65" s="121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142"/>
      <c r="B66" s="142"/>
      <c r="C66" s="57"/>
      <c r="D66" s="58"/>
      <c r="E66" s="59"/>
      <c r="F66" s="55"/>
      <c r="G66" s="60"/>
      <c r="H66" s="61"/>
      <c r="I66" s="105"/>
      <c r="J66" s="56" t="str">
        <f t="shared" si="4"/>
        <v/>
      </c>
      <c r="K66" s="56" t="str">
        <f t="shared" si="5"/>
        <v/>
      </c>
      <c r="L66" s="56" t="str">
        <f t="shared" si="6"/>
        <v/>
      </c>
      <c r="M66" s="56" t="str">
        <f t="shared" si="7"/>
        <v/>
      </c>
      <c r="N66" s="121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142"/>
      <c r="B67" s="142"/>
      <c r="C67" s="57"/>
      <c r="D67" s="58"/>
      <c r="E67" s="59"/>
      <c r="F67" s="55"/>
      <c r="G67" s="60"/>
      <c r="H67" s="61"/>
      <c r="I67" s="105"/>
      <c r="J67" s="56" t="str">
        <f t="shared" si="4"/>
        <v/>
      </c>
      <c r="K67" s="56" t="str">
        <f t="shared" si="5"/>
        <v/>
      </c>
      <c r="L67" s="56" t="str">
        <f t="shared" si="6"/>
        <v/>
      </c>
      <c r="M67" s="56" t="str">
        <f t="shared" si="7"/>
        <v/>
      </c>
      <c r="N67" s="121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x14ac:dyDescent="0.2">
      <c r="A68" s="142"/>
      <c r="B68" s="142"/>
      <c r="C68" s="57"/>
      <c r="D68" s="58"/>
      <c r="E68" s="59"/>
      <c r="F68" s="55"/>
      <c r="G68" s="60"/>
      <c r="H68" s="61"/>
      <c r="I68" s="105"/>
      <c r="J68" s="56" t="str">
        <f t="shared" si="4"/>
        <v/>
      </c>
      <c r="K68" s="56" t="str">
        <f t="shared" si="5"/>
        <v/>
      </c>
      <c r="L68" s="56" t="str">
        <f t="shared" si="6"/>
        <v/>
      </c>
      <c r="M68" s="56" t="str">
        <f t="shared" si="7"/>
        <v/>
      </c>
      <c r="N68" s="121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142"/>
      <c r="B69" s="142"/>
      <c r="C69" s="57"/>
      <c r="D69" s="58"/>
      <c r="E69" s="59"/>
      <c r="F69" s="55"/>
      <c r="G69" s="60"/>
      <c r="H69" s="61"/>
      <c r="I69" s="105"/>
      <c r="J69" s="56" t="str">
        <f t="shared" si="4"/>
        <v/>
      </c>
      <c r="K69" s="56" t="str">
        <f t="shared" si="5"/>
        <v/>
      </c>
      <c r="L69" s="56" t="str">
        <f t="shared" si="6"/>
        <v/>
      </c>
      <c r="M69" s="56" t="str">
        <f t="shared" si="7"/>
        <v/>
      </c>
      <c r="N69" s="121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ht="13.9" customHeight="1" x14ac:dyDescent="0.2">
      <c r="A70" s="142"/>
      <c r="B70" s="142"/>
      <c r="C70" s="57"/>
      <c r="D70" s="58"/>
      <c r="E70" s="59"/>
      <c r="F70" s="55"/>
      <c r="G70" s="60"/>
      <c r="H70" s="61"/>
      <c r="I70" s="105"/>
      <c r="J70" s="56" t="str">
        <f t="shared" si="4"/>
        <v/>
      </c>
      <c r="K70" s="56" t="str">
        <f t="shared" si="5"/>
        <v/>
      </c>
      <c r="L70" s="56" t="str">
        <f t="shared" si="6"/>
        <v/>
      </c>
      <c r="M70" s="56" t="str">
        <f t="shared" si="7"/>
        <v/>
      </c>
      <c r="N70" s="121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ht="13.9" customHeight="1" x14ac:dyDescent="0.2">
      <c r="A71" s="142"/>
      <c r="B71" s="142"/>
      <c r="C71" s="57"/>
      <c r="D71" s="58"/>
      <c r="E71" s="59"/>
      <c r="F71" s="55"/>
      <c r="G71" s="60"/>
      <c r="H71" s="61"/>
      <c r="I71" s="105"/>
      <c r="J71" s="56" t="str">
        <f t="shared" si="4"/>
        <v/>
      </c>
      <c r="K71" s="56" t="str">
        <f t="shared" si="5"/>
        <v/>
      </c>
      <c r="L71" s="56" t="str">
        <f t="shared" si="6"/>
        <v/>
      </c>
      <c r="M71" s="56" t="str">
        <f t="shared" si="7"/>
        <v/>
      </c>
      <c r="N71" s="121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13.9" customHeight="1" x14ac:dyDescent="0.2">
      <c r="A72" s="142"/>
      <c r="B72" s="142"/>
      <c r="C72" s="57"/>
      <c r="D72" s="58"/>
      <c r="E72" s="59"/>
      <c r="F72" s="55"/>
      <c r="G72" s="60"/>
      <c r="H72" s="61"/>
      <c r="I72" s="105"/>
      <c r="J72" s="56" t="str">
        <f t="shared" si="4"/>
        <v/>
      </c>
      <c r="K72" s="56" t="str">
        <f t="shared" si="5"/>
        <v/>
      </c>
      <c r="L72" s="56" t="str">
        <f t="shared" si="6"/>
        <v/>
      </c>
      <c r="M72" s="56" t="str">
        <f t="shared" si="7"/>
        <v/>
      </c>
      <c r="N72" s="121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13.9" customHeight="1" x14ac:dyDescent="0.2">
      <c r="A73" s="142"/>
      <c r="B73" s="142"/>
      <c r="C73" s="57"/>
      <c r="D73" s="58"/>
      <c r="E73" s="59"/>
      <c r="F73" s="55"/>
      <c r="G73" s="60"/>
      <c r="H73" s="61"/>
      <c r="I73" s="105"/>
      <c r="J73" s="56" t="str">
        <f t="shared" si="4"/>
        <v/>
      </c>
      <c r="K73" s="56" t="str">
        <f t="shared" si="5"/>
        <v/>
      </c>
      <c r="L73" s="56" t="str">
        <f t="shared" si="6"/>
        <v/>
      </c>
      <c r="M73" s="56" t="str">
        <f t="shared" si="7"/>
        <v/>
      </c>
      <c r="N73" s="121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13.9" customHeight="1" x14ac:dyDescent="0.2">
      <c r="A74" s="142"/>
      <c r="B74" s="142"/>
      <c r="C74" s="57"/>
      <c r="D74" s="58"/>
      <c r="E74" s="59"/>
      <c r="F74" s="55"/>
      <c r="G74" s="60"/>
      <c r="H74" s="61"/>
      <c r="I74" s="105"/>
      <c r="J74" s="56" t="str">
        <f t="shared" si="4"/>
        <v/>
      </c>
      <c r="K74" s="56" t="str">
        <f t="shared" si="5"/>
        <v/>
      </c>
      <c r="L74" s="56" t="str">
        <f t="shared" si="6"/>
        <v/>
      </c>
      <c r="M74" s="56" t="str">
        <f t="shared" si="7"/>
        <v/>
      </c>
      <c r="N74" s="12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ht="13.9" customHeight="1" x14ac:dyDescent="0.2">
      <c r="A75" s="142"/>
      <c r="B75" s="142"/>
      <c r="C75" s="57"/>
      <c r="D75" s="58"/>
      <c r="E75" s="59"/>
      <c r="F75" s="55"/>
      <c r="G75" s="60"/>
      <c r="H75" s="61"/>
      <c r="I75" s="105"/>
      <c r="J75" s="56" t="str">
        <f t="shared" si="4"/>
        <v/>
      </c>
      <c r="K75" s="56" t="str">
        <f t="shared" si="5"/>
        <v/>
      </c>
      <c r="L75" s="56" t="str">
        <f t="shared" si="6"/>
        <v/>
      </c>
      <c r="M75" s="56" t="str">
        <f t="shared" si="7"/>
        <v/>
      </c>
      <c r="N75" s="121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13.9" customHeight="1" x14ac:dyDescent="0.2">
      <c r="A76" s="142"/>
      <c r="B76" s="142"/>
      <c r="C76" s="57"/>
      <c r="D76" s="58"/>
      <c r="E76" s="59"/>
      <c r="F76" s="55"/>
      <c r="G76" s="60"/>
      <c r="H76" s="61"/>
      <c r="I76" s="105"/>
      <c r="J76" s="56" t="str">
        <f t="shared" si="4"/>
        <v/>
      </c>
      <c r="K76" s="56" t="str">
        <f t="shared" si="5"/>
        <v/>
      </c>
      <c r="L76" s="56" t="str">
        <f t="shared" si="6"/>
        <v/>
      </c>
      <c r="M76" s="56" t="str">
        <f t="shared" si="7"/>
        <v/>
      </c>
      <c r="N76" s="121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ht="13.9" customHeight="1" x14ac:dyDescent="0.2">
      <c r="A77" s="142"/>
      <c r="B77" s="142"/>
      <c r="C77" s="57"/>
      <c r="D77" s="58"/>
      <c r="E77" s="59"/>
      <c r="F77" s="55"/>
      <c r="G77" s="60"/>
      <c r="H77" s="61"/>
      <c r="I77" s="105"/>
      <c r="J77" s="56" t="str">
        <f t="shared" si="4"/>
        <v/>
      </c>
      <c r="K77" s="56" t="str">
        <f t="shared" si="5"/>
        <v/>
      </c>
      <c r="L77" s="56" t="str">
        <f t="shared" si="6"/>
        <v/>
      </c>
      <c r="M77" s="56" t="str">
        <f t="shared" si="7"/>
        <v/>
      </c>
      <c r="N77" s="121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ht="13.9" customHeight="1" thickBot="1" x14ac:dyDescent="0.25">
      <c r="A78" s="143"/>
      <c r="B78" s="143"/>
      <c r="C78" s="65"/>
      <c r="D78" s="66"/>
      <c r="E78" s="67"/>
      <c r="F78" s="68"/>
      <c r="G78" s="87"/>
      <c r="H78" s="69"/>
      <c r="I78" s="106"/>
      <c r="J78" s="73" t="str">
        <f t="shared" si="4"/>
        <v/>
      </c>
      <c r="K78" s="73" t="str">
        <f t="shared" si="5"/>
        <v/>
      </c>
      <c r="L78" s="73" t="str">
        <f t="shared" si="6"/>
        <v/>
      </c>
      <c r="M78" s="73" t="str">
        <f t="shared" si="7"/>
        <v/>
      </c>
      <c r="N78" s="122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ht="12.75" customHeight="1" x14ac:dyDescent="0.2">
      <c r="A79" s="240" t="s">
        <v>3</v>
      </c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</row>
    <row r="80" spans="1:30" ht="12.75" customHeight="1" x14ac:dyDescent="0.2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</row>
    <row r="81" spans="1:14" ht="12.75" customHeight="1" x14ac:dyDescent="0.2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ht="12.75" customHeight="1" x14ac:dyDescent="0.2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</row>
    <row r="84" spans="1:14" ht="12.75" customHeight="1" x14ac:dyDescent="0.2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</row>
    <row r="85" spans="1:14" ht="12.75" customHeight="1" x14ac:dyDescent="0.2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</row>
    <row r="86" spans="1:14" ht="12.75" customHeight="1" x14ac:dyDescent="0.2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</row>
    <row r="87" spans="1:14" ht="12.75" customHeight="1" x14ac:dyDescent="0.2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</row>
    <row r="88" spans="1:14" ht="12.75" customHeight="1" x14ac:dyDescent="0.2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</row>
    <row r="89" spans="1:14" ht="12.75" customHeight="1" x14ac:dyDescent="0.2">
      <c r="A89" s="241"/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</row>
    <row r="90" spans="1:14" ht="29.25" customHeight="1" thickBot="1" x14ac:dyDescent="0.25">
      <c r="A90" s="241"/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</row>
    <row r="91" spans="1:14" ht="30" customHeight="1" x14ac:dyDescent="0.2">
      <c r="A91" s="207"/>
      <c r="B91" s="208"/>
      <c r="C91" s="208"/>
      <c r="D91" s="213" t="str">
        <f>D46</f>
        <v>COLOCAR EL TITULO DEL PROYECTO</v>
      </c>
      <c r="E91" s="213"/>
      <c r="F91" s="213"/>
      <c r="G91" s="213"/>
      <c r="H91" s="213"/>
      <c r="I91" s="213"/>
      <c r="J91" s="35" t="s">
        <v>38</v>
      </c>
      <c r="K91" s="173" t="str">
        <f>K46</f>
        <v>GIP-PLLA-EL-BT-0002</v>
      </c>
      <c r="L91" s="173"/>
      <c r="M91" s="173"/>
      <c r="N91" s="174"/>
    </row>
    <row r="92" spans="1:14" ht="12.75" customHeight="1" x14ac:dyDescent="0.2">
      <c r="A92" s="209"/>
      <c r="B92" s="210"/>
      <c r="C92" s="210"/>
      <c r="D92" s="214"/>
      <c r="E92" s="214"/>
      <c r="F92" s="214"/>
      <c r="G92" s="214"/>
      <c r="H92" s="214"/>
      <c r="I92" s="214"/>
      <c r="J92" s="36" t="s">
        <v>28</v>
      </c>
      <c r="K92" s="54" t="str">
        <f>K47</f>
        <v>DGL/GO</v>
      </c>
      <c r="L92" s="37" t="s">
        <v>29</v>
      </c>
      <c r="M92" s="226" t="str">
        <f>M47</f>
        <v>03</v>
      </c>
      <c r="N92" s="227"/>
    </row>
    <row r="93" spans="1:14" ht="12.75" customHeight="1" x14ac:dyDescent="0.2">
      <c r="A93" s="209"/>
      <c r="B93" s="210"/>
      <c r="C93" s="210"/>
      <c r="D93" s="172" t="str">
        <f>D48</f>
        <v>PLANILLA DE CARGAS PARA LOTEOS O PH</v>
      </c>
      <c r="E93" s="172"/>
      <c r="F93" s="172"/>
      <c r="G93" s="172"/>
      <c r="H93" s="172"/>
      <c r="I93" s="172"/>
      <c r="J93" s="176" t="s">
        <v>30</v>
      </c>
      <c r="K93" s="176"/>
      <c r="L93" s="177" t="str">
        <f>L48</f>
        <v>Vigente</v>
      </c>
      <c r="M93" s="177"/>
      <c r="N93" s="178"/>
    </row>
    <row r="94" spans="1:14" ht="13.5" customHeight="1" x14ac:dyDescent="0.2">
      <c r="A94" s="209"/>
      <c r="B94" s="210"/>
      <c r="C94" s="210"/>
      <c r="D94" s="172"/>
      <c r="E94" s="172"/>
      <c r="F94" s="172"/>
      <c r="G94" s="172"/>
      <c r="H94" s="172"/>
      <c r="I94" s="172"/>
      <c r="J94" s="176" t="s">
        <v>31</v>
      </c>
      <c r="K94" s="176"/>
      <c r="L94" s="205" t="str">
        <f>L49</f>
        <v>07/08/2025</v>
      </c>
      <c r="M94" s="205"/>
      <c r="N94" s="206"/>
    </row>
    <row r="95" spans="1:14" ht="12.75" customHeight="1" thickBot="1" x14ac:dyDescent="0.25">
      <c r="A95" s="162" t="s">
        <v>27</v>
      </c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3"/>
    </row>
    <row r="96" spans="1:14" ht="52.5" customHeight="1" x14ac:dyDescent="0.2">
      <c r="A96" s="116" t="s">
        <v>42</v>
      </c>
      <c r="B96" s="123" t="s">
        <v>86</v>
      </c>
      <c r="C96" s="104" t="s">
        <v>68</v>
      </c>
      <c r="D96" s="62" t="s">
        <v>66</v>
      </c>
      <c r="E96" s="63" t="s">
        <v>67</v>
      </c>
      <c r="F96" s="64" t="s">
        <v>83</v>
      </c>
      <c r="G96" s="64" t="s">
        <v>2</v>
      </c>
      <c r="H96" s="64" t="s">
        <v>1</v>
      </c>
      <c r="I96" s="63" t="s">
        <v>11</v>
      </c>
      <c r="J96" s="63" t="s">
        <v>12</v>
      </c>
      <c r="K96" s="63" t="s">
        <v>13</v>
      </c>
      <c r="L96" s="63" t="s">
        <v>14</v>
      </c>
      <c r="M96" s="63" t="s">
        <v>15</v>
      </c>
      <c r="N96" s="120" t="s">
        <v>0</v>
      </c>
    </row>
    <row r="97" spans="1:30" ht="13.9" customHeight="1" x14ac:dyDescent="0.2">
      <c r="A97" s="83"/>
      <c r="B97" s="142"/>
      <c r="C97" s="57"/>
      <c r="D97" s="58"/>
      <c r="E97" s="59"/>
      <c r="F97" s="55"/>
      <c r="G97" s="60"/>
      <c r="H97" s="61"/>
      <c r="I97" s="105"/>
      <c r="J97" s="56" t="str">
        <f>IF(H97="R",I97*1000/(220*0.85),"")</f>
        <v/>
      </c>
      <c r="K97" s="56" t="str">
        <f>IF(H97="S",I97*1000/(220*0.85),"")</f>
        <v/>
      </c>
      <c r="L97" s="56" t="str">
        <f>IF(H97="T",I97*1000/(220*0.85),"")</f>
        <v/>
      </c>
      <c r="M97" s="56" t="str">
        <f>IF(H97="RST",I97*1000/(380*1.73*0.85),"")</f>
        <v/>
      </c>
      <c r="N97" s="70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13.9" customHeight="1" x14ac:dyDescent="0.2">
      <c r="A98" s="83"/>
      <c r="B98" s="142"/>
      <c r="C98" s="57"/>
      <c r="D98" s="58"/>
      <c r="E98" s="59"/>
      <c r="F98" s="55"/>
      <c r="G98" s="60"/>
      <c r="H98" s="61"/>
      <c r="I98" s="105"/>
      <c r="J98" s="56" t="str">
        <f t="shared" ref="J98:J114" si="8">IF(H98="R",I98*1000/(220*0.85),"")</f>
        <v/>
      </c>
      <c r="K98" s="56" t="str">
        <f t="shared" ref="K98:K114" si="9">IF(H98="S",I98*1000/(220*0.85),"")</f>
        <v/>
      </c>
      <c r="L98" s="56" t="str">
        <f t="shared" ref="L98:L114" si="10">IF(H98="T",I98*1000/(220*0.85),"")</f>
        <v/>
      </c>
      <c r="M98" s="56" t="str">
        <f t="shared" ref="M98:M114" si="11">IF(H98="RST",I98*1000/(380*1.73*0.85),"")</f>
        <v/>
      </c>
      <c r="N98" s="70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13.9" customHeight="1" x14ac:dyDescent="0.2">
      <c r="A99" s="83"/>
      <c r="B99" s="142"/>
      <c r="C99" s="57"/>
      <c r="D99" s="58"/>
      <c r="E99" s="59"/>
      <c r="F99" s="55"/>
      <c r="G99" s="60"/>
      <c r="H99" s="61"/>
      <c r="I99" s="105"/>
      <c r="J99" s="56" t="str">
        <f t="shared" si="8"/>
        <v/>
      </c>
      <c r="K99" s="56" t="str">
        <f t="shared" si="9"/>
        <v/>
      </c>
      <c r="L99" s="56" t="str">
        <f t="shared" si="10"/>
        <v/>
      </c>
      <c r="M99" s="56" t="str">
        <f t="shared" si="11"/>
        <v/>
      </c>
      <c r="N99" s="70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13.9" customHeight="1" x14ac:dyDescent="0.2">
      <c r="A100" s="83"/>
      <c r="B100" s="142"/>
      <c r="C100" s="57"/>
      <c r="D100" s="58"/>
      <c r="E100" s="59"/>
      <c r="F100" s="55"/>
      <c r="G100" s="60"/>
      <c r="H100" s="61"/>
      <c r="I100" s="105"/>
      <c r="J100" s="56" t="str">
        <f t="shared" si="8"/>
        <v/>
      </c>
      <c r="K100" s="56" t="str">
        <f t="shared" si="9"/>
        <v/>
      </c>
      <c r="L100" s="56" t="str">
        <f t="shared" si="10"/>
        <v/>
      </c>
      <c r="M100" s="56" t="str">
        <f t="shared" si="11"/>
        <v/>
      </c>
      <c r="N100" s="70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13.9" customHeight="1" x14ac:dyDescent="0.2">
      <c r="A101" s="83"/>
      <c r="B101" s="142"/>
      <c r="C101" s="57"/>
      <c r="D101" s="58"/>
      <c r="E101" s="59"/>
      <c r="F101" s="55"/>
      <c r="G101" s="60"/>
      <c r="H101" s="61"/>
      <c r="I101" s="105"/>
      <c r="J101" s="56" t="str">
        <f t="shared" si="8"/>
        <v/>
      </c>
      <c r="K101" s="56" t="str">
        <f t="shared" si="9"/>
        <v/>
      </c>
      <c r="L101" s="56" t="str">
        <f t="shared" si="10"/>
        <v/>
      </c>
      <c r="M101" s="56" t="str">
        <f t="shared" si="11"/>
        <v/>
      </c>
      <c r="N101" s="70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13.9" customHeight="1" x14ac:dyDescent="0.2">
      <c r="A102" s="83"/>
      <c r="B102" s="142"/>
      <c r="C102" s="57"/>
      <c r="D102" s="58"/>
      <c r="E102" s="59"/>
      <c r="F102" s="55"/>
      <c r="G102" s="60"/>
      <c r="H102" s="61"/>
      <c r="I102" s="105"/>
      <c r="J102" s="56" t="str">
        <f t="shared" si="8"/>
        <v/>
      </c>
      <c r="K102" s="56" t="str">
        <f t="shared" si="9"/>
        <v/>
      </c>
      <c r="L102" s="56" t="str">
        <f t="shared" si="10"/>
        <v/>
      </c>
      <c r="M102" s="56" t="str">
        <f t="shared" si="11"/>
        <v/>
      </c>
      <c r="N102" s="70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13.9" customHeight="1" x14ac:dyDescent="0.2">
      <c r="A103" s="83"/>
      <c r="B103" s="142"/>
      <c r="C103" s="57"/>
      <c r="D103" s="58"/>
      <c r="E103" s="59"/>
      <c r="F103" s="55"/>
      <c r="G103" s="60"/>
      <c r="H103" s="61"/>
      <c r="I103" s="105"/>
      <c r="J103" s="56" t="str">
        <f t="shared" si="8"/>
        <v/>
      </c>
      <c r="K103" s="56" t="str">
        <f t="shared" si="9"/>
        <v/>
      </c>
      <c r="L103" s="56" t="str">
        <f t="shared" si="10"/>
        <v/>
      </c>
      <c r="M103" s="56" t="str">
        <f t="shared" si="11"/>
        <v/>
      </c>
      <c r="N103" s="70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13.9" customHeight="1" x14ac:dyDescent="0.2">
      <c r="A104" s="83"/>
      <c r="B104" s="142"/>
      <c r="C104" s="57"/>
      <c r="D104" s="58"/>
      <c r="E104" s="59"/>
      <c r="F104" s="55"/>
      <c r="G104" s="60"/>
      <c r="H104" s="61"/>
      <c r="I104" s="105"/>
      <c r="J104" s="56" t="str">
        <f t="shared" si="8"/>
        <v/>
      </c>
      <c r="K104" s="56" t="str">
        <f t="shared" si="9"/>
        <v/>
      </c>
      <c r="L104" s="56" t="str">
        <f t="shared" si="10"/>
        <v/>
      </c>
      <c r="M104" s="56" t="str">
        <f t="shared" si="11"/>
        <v/>
      </c>
      <c r="N104" s="70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13.9" customHeight="1" x14ac:dyDescent="0.2">
      <c r="A105" s="83"/>
      <c r="B105" s="142"/>
      <c r="C105" s="57"/>
      <c r="D105" s="58"/>
      <c r="E105" s="59"/>
      <c r="F105" s="55"/>
      <c r="G105" s="60"/>
      <c r="H105" s="61"/>
      <c r="I105" s="105"/>
      <c r="J105" s="56" t="str">
        <f t="shared" si="8"/>
        <v/>
      </c>
      <c r="K105" s="56" t="str">
        <f t="shared" si="9"/>
        <v/>
      </c>
      <c r="L105" s="56" t="str">
        <f t="shared" si="10"/>
        <v/>
      </c>
      <c r="M105" s="56" t="str">
        <f t="shared" si="11"/>
        <v/>
      </c>
      <c r="N105" s="70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13.9" customHeight="1" x14ac:dyDescent="0.2">
      <c r="A106" s="83"/>
      <c r="B106" s="142"/>
      <c r="C106" s="57"/>
      <c r="D106" s="58"/>
      <c r="E106" s="59"/>
      <c r="F106" s="55"/>
      <c r="G106" s="60"/>
      <c r="H106" s="61"/>
      <c r="I106" s="105"/>
      <c r="J106" s="56" t="str">
        <f t="shared" si="8"/>
        <v/>
      </c>
      <c r="K106" s="56" t="str">
        <f t="shared" si="9"/>
        <v/>
      </c>
      <c r="L106" s="56" t="str">
        <f t="shared" si="10"/>
        <v/>
      </c>
      <c r="M106" s="56" t="str">
        <f t="shared" si="11"/>
        <v/>
      </c>
      <c r="N106" s="70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3.9" customHeight="1" x14ac:dyDescent="0.2">
      <c r="A107" s="83"/>
      <c r="B107" s="142"/>
      <c r="C107" s="57"/>
      <c r="D107" s="58"/>
      <c r="E107" s="59"/>
      <c r="F107" s="55"/>
      <c r="G107" s="60"/>
      <c r="H107" s="61"/>
      <c r="I107" s="105"/>
      <c r="J107" s="56" t="str">
        <f t="shared" si="8"/>
        <v/>
      </c>
      <c r="K107" s="56" t="str">
        <f t="shared" si="9"/>
        <v/>
      </c>
      <c r="L107" s="56" t="str">
        <f t="shared" si="10"/>
        <v/>
      </c>
      <c r="M107" s="56" t="str">
        <f t="shared" si="11"/>
        <v/>
      </c>
      <c r="N107" s="70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13.9" customHeight="1" x14ac:dyDescent="0.2">
      <c r="A108" s="83"/>
      <c r="B108" s="142"/>
      <c r="C108" s="57"/>
      <c r="D108" s="58"/>
      <c r="E108" s="59"/>
      <c r="F108" s="55"/>
      <c r="G108" s="60"/>
      <c r="H108" s="61"/>
      <c r="I108" s="105"/>
      <c r="J108" s="56" t="str">
        <f t="shared" si="8"/>
        <v/>
      </c>
      <c r="K108" s="56" t="str">
        <f t="shared" si="9"/>
        <v/>
      </c>
      <c r="L108" s="56" t="str">
        <f t="shared" si="10"/>
        <v/>
      </c>
      <c r="M108" s="56" t="str">
        <f t="shared" si="11"/>
        <v/>
      </c>
      <c r="N108" s="70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13.9" customHeight="1" x14ac:dyDescent="0.2">
      <c r="A109" s="83"/>
      <c r="B109" s="142"/>
      <c r="C109" s="57"/>
      <c r="D109" s="58"/>
      <c r="E109" s="59"/>
      <c r="F109" s="55"/>
      <c r="G109" s="60"/>
      <c r="H109" s="61"/>
      <c r="I109" s="105"/>
      <c r="J109" s="56" t="str">
        <f t="shared" si="8"/>
        <v/>
      </c>
      <c r="K109" s="56" t="str">
        <f t="shared" si="9"/>
        <v/>
      </c>
      <c r="L109" s="56" t="str">
        <f t="shared" si="10"/>
        <v/>
      </c>
      <c r="M109" s="56" t="str">
        <f t="shared" si="11"/>
        <v/>
      </c>
      <c r="N109" s="70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13.9" customHeight="1" x14ac:dyDescent="0.2">
      <c r="A110" s="83"/>
      <c r="B110" s="142"/>
      <c r="C110" s="57"/>
      <c r="D110" s="58"/>
      <c r="E110" s="59"/>
      <c r="F110" s="55"/>
      <c r="G110" s="60"/>
      <c r="H110" s="61"/>
      <c r="I110" s="105"/>
      <c r="J110" s="56" t="str">
        <f t="shared" si="8"/>
        <v/>
      </c>
      <c r="K110" s="56" t="str">
        <f t="shared" si="9"/>
        <v/>
      </c>
      <c r="L110" s="56" t="str">
        <f t="shared" si="10"/>
        <v/>
      </c>
      <c r="M110" s="56" t="str">
        <f t="shared" si="11"/>
        <v/>
      </c>
      <c r="N110" s="70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13.9" customHeight="1" x14ac:dyDescent="0.2">
      <c r="A111" s="83"/>
      <c r="B111" s="142"/>
      <c r="C111" s="57"/>
      <c r="D111" s="58"/>
      <c r="E111" s="59"/>
      <c r="F111" s="55"/>
      <c r="G111" s="60"/>
      <c r="H111" s="61"/>
      <c r="I111" s="105"/>
      <c r="J111" s="56" t="str">
        <f t="shared" si="8"/>
        <v/>
      </c>
      <c r="K111" s="56" t="str">
        <f t="shared" si="9"/>
        <v/>
      </c>
      <c r="L111" s="56" t="str">
        <f t="shared" si="10"/>
        <v/>
      </c>
      <c r="M111" s="56" t="str">
        <f t="shared" si="11"/>
        <v/>
      </c>
      <c r="N111" s="70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13.9" customHeight="1" x14ac:dyDescent="0.2">
      <c r="A112" s="83"/>
      <c r="B112" s="142"/>
      <c r="C112" s="57"/>
      <c r="D112" s="58"/>
      <c r="E112" s="59"/>
      <c r="F112" s="55"/>
      <c r="G112" s="60"/>
      <c r="H112" s="61"/>
      <c r="I112" s="105"/>
      <c r="J112" s="56" t="str">
        <f t="shared" si="8"/>
        <v/>
      </c>
      <c r="K112" s="56" t="str">
        <f t="shared" si="9"/>
        <v/>
      </c>
      <c r="L112" s="56" t="str">
        <f t="shared" si="10"/>
        <v/>
      </c>
      <c r="M112" s="56" t="str">
        <f t="shared" si="11"/>
        <v/>
      </c>
      <c r="N112" s="70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13.9" customHeight="1" x14ac:dyDescent="0.2">
      <c r="A113" s="83"/>
      <c r="B113" s="142"/>
      <c r="C113" s="57"/>
      <c r="D113" s="58"/>
      <c r="E113" s="59"/>
      <c r="F113" s="55"/>
      <c r="G113" s="60"/>
      <c r="H113" s="61"/>
      <c r="I113" s="105"/>
      <c r="J113" s="56" t="str">
        <f t="shared" si="8"/>
        <v/>
      </c>
      <c r="K113" s="56" t="str">
        <f t="shared" si="9"/>
        <v/>
      </c>
      <c r="L113" s="56" t="str">
        <f t="shared" si="10"/>
        <v/>
      </c>
      <c r="M113" s="56" t="str">
        <f t="shared" si="11"/>
        <v/>
      </c>
      <c r="N113" s="70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ht="13.9" customHeight="1" thickBot="1" x14ac:dyDescent="0.25">
      <c r="A114" s="84"/>
      <c r="B114" s="143"/>
      <c r="C114" s="65"/>
      <c r="D114" s="66"/>
      <c r="E114" s="67"/>
      <c r="F114" s="68"/>
      <c r="G114" s="87"/>
      <c r="H114" s="69"/>
      <c r="I114" s="106"/>
      <c r="J114" s="73" t="str">
        <f t="shared" si="8"/>
        <v/>
      </c>
      <c r="K114" s="73" t="str">
        <f t="shared" si="9"/>
        <v/>
      </c>
      <c r="L114" s="73" t="str">
        <f t="shared" si="10"/>
        <v/>
      </c>
      <c r="M114" s="73" t="str">
        <f t="shared" si="11"/>
        <v/>
      </c>
      <c r="N114" s="71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ht="13.9" customHeight="1" x14ac:dyDescent="0.2">
      <c r="A115" s="217" t="s">
        <v>60</v>
      </c>
      <c r="B115" s="218"/>
      <c r="C115" s="218"/>
      <c r="D115" s="218"/>
      <c r="E115" s="222">
        <v>1</v>
      </c>
      <c r="F115" s="222"/>
      <c r="G115" s="222"/>
      <c r="H115" s="222"/>
      <c r="I115" s="222"/>
      <c r="J115" s="222"/>
      <c r="K115" s="222"/>
      <c r="L115" s="222"/>
      <c r="M115" s="222"/>
      <c r="N115" s="22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30" ht="12.75" customHeight="1" x14ac:dyDescent="0.2">
      <c r="A116" s="220" t="s">
        <v>61</v>
      </c>
      <c r="B116" s="221"/>
      <c r="C116" s="221"/>
      <c r="D116" s="221"/>
      <c r="E116" s="215" t="str">
        <f>IF(Auxiliar3!J21&lt;&gt;0,Auxiliar3!J21,"N/A")</f>
        <v>N/A</v>
      </c>
      <c r="F116" s="215"/>
      <c r="G116" s="215"/>
      <c r="H116" s="215"/>
      <c r="I116" s="215"/>
      <c r="J116" s="215"/>
      <c r="K116" s="215"/>
      <c r="L116" s="215"/>
      <c r="M116" s="215"/>
      <c r="N116" s="216"/>
    </row>
    <row r="117" spans="1:30" ht="12.75" customHeight="1" x14ac:dyDescent="0.2">
      <c r="A117" s="220" t="s">
        <v>62</v>
      </c>
      <c r="B117" s="221"/>
      <c r="C117" s="221"/>
      <c r="D117" s="221"/>
      <c r="E117" s="215" t="str">
        <f>IF(Auxiliar3!K21&lt;&gt;0,Auxiliar3!K21,"N/A")</f>
        <v>N/A</v>
      </c>
      <c r="F117" s="215"/>
      <c r="G117" s="215"/>
      <c r="H117" s="215"/>
      <c r="I117" s="215"/>
      <c r="J117" s="215"/>
      <c r="K117" s="215"/>
      <c r="L117" s="215"/>
      <c r="M117" s="215"/>
      <c r="N117" s="216"/>
    </row>
    <row r="118" spans="1:30" ht="12.75" customHeight="1" x14ac:dyDescent="0.2">
      <c r="A118" s="220" t="s">
        <v>63</v>
      </c>
      <c r="B118" s="221"/>
      <c r="C118" s="221"/>
      <c r="D118" s="221"/>
      <c r="E118" s="215" t="str">
        <f>IF(Auxiliar3!L21&lt;&gt;0,Auxiliar3!L21,"N/A")</f>
        <v>N/A</v>
      </c>
      <c r="F118" s="215"/>
      <c r="G118" s="215"/>
      <c r="H118" s="215"/>
      <c r="I118" s="215"/>
      <c r="J118" s="215"/>
      <c r="K118" s="215"/>
      <c r="L118" s="215"/>
      <c r="M118" s="215"/>
      <c r="N118" s="216"/>
      <c r="P118" s="15"/>
    </row>
    <row r="119" spans="1:30" ht="12.75" customHeight="1" x14ac:dyDescent="0.2">
      <c r="A119" s="187" t="s">
        <v>16</v>
      </c>
      <c r="B119" s="188"/>
      <c r="C119" s="188"/>
      <c r="D119" s="188"/>
      <c r="E119" s="215">
        <f>Auxiliar3!J22*Auxiliar3!J21+Auxiliar3!K22*Auxiliar3!K21+Auxiliar3!L22*Auxiliar3!L21+Auxiliar3!M21*Auxiliar3!M22</f>
        <v>0</v>
      </c>
      <c r="F119" s="215"/>
      <c r="G119" s="215"/>
      <c r="H119" s="215"/>
      <c r="I119" s="215"/>
      <c r="J119" s="215"/>
      <c r="K119" s="215"/>
      <c r="L119" s="215"/>
      <c r="M119" s="215"/>
      <c r="N119" s="216"/>
      <c r="P119" s="15"/>
    </row>
    <row r="120" spans="1:30" ht="12.75" customHeight="1" x14ac:dyDescent="0.2">
      <c r="A120" s="187" t="s">
        <v>17</v>
      </c>
      <c r="B120" s="188"/>
      <c r="C120" s="188"/>
      <c r="D120" s="188"/>
      <c r="E120" s="215">
        <f>Auxiliar3!J23*Auxiliar3!J21+Auxiliar3!K23*Auxiliar3!K21+Auxiliar3!L23*Auxiliar3!L21+Auxiliar3!M21*Auxiliar3!M23</f>
        <v>0</v>
      </c>
      <c r="F120" s="215"/>
      <c r="G120" s="215"/>
      <c r="H120" s="215"/>
      <c r="I120" s="215"/>
      <c r="J120" s="215"/>
      <c r="K120" s="215"/>
      <c r="L120" s="215"/>
      <c r="M120" s="215"/>
      <c r="N120" s="216"/>
      <c r="P120" s="15"/>
    </row>
    <row r="121" spans="1:30" ht="12.75" customHeight="1" x14ac:dyDescent="0.2">
      <c r="A121" s="187" t="s">
        <v>18</v>
      </c>
      <c r="B121" s="188"/>
      <c r="C121" s="188"/>
      <c r="D121" s="188"/>
      <c r="E121" s="215">
        <f>Auxiliar3!J24*Auxiliar3!J21+Auxiliar3!K24*Auxiliar3!K21+Auxiliar3!L24*Auxiliar3!L21+Auxiliar3!M21*Auxiliar3!M24</f>
        <v>0</v>
      </c>
      <c r="F121" s="215"/>
      <c r="G121" s="215"/>
      <c r="H121" s="215"/>
      <c r="I121" s="215"/>
      <c r="J121" s="215"/>
      <c r="K121" s="215"/>
      <c r="L121" s="215"/>
      <c r="M121" s="215"/>
      <c r="N121" s="216"/>
      <c r="P121" s="15"/>
    </row>
    <row r="122" spans="1:30" ht="12.75" customHeight="1" x14ac:dyDescent="0.2">
      <c r="A122" s="193" t="s">
        <v>44</v>
      </c>
      <c r="B122" s="194"/>
      <c r="C122" s="194"/>
      <c r="D122" s="194"/>
      <c r="E122" s="231">
        <f>(MAX(E119:M121)*380*1.73*0.85)/1000</f>
        <v>0</v>
      </c>
      <c r="F122" s="231"/>
      <c r="G122" s="231"/>
      <c r="H122" s="231"/>
      <c r="I122" s="231"/>
      <c r="J122" s="231"/>
      <c r="K122" s="231"/>
      <c r="L122" s="231"/>
      <c r="M122" s="231"/>
      <c r="N122" s="232"/>
    </row>
    <row r="123" spans="1:30" ht="12.75" customHeight="1" x14ac:dyDescent="0.2">
      <c r="A123" s="193" t="s">
        <v>25</v>
      </c>
      <c r="B123" s="194"/>
      <c r="C123" s="194"/>
      <c r="D123" s="194"/>
      <c r="E123" s="233">
        <f>MAX(E119:M121)</f>
        <v>0</v>
      </c>
      <c r="F123" s="233"/>
      <c r="G123" s="233"/>
      <c r="H123" s="233"/>
      <c r="I123" s="233"/>
      <c r="J123" s="233"/>
      <c r="K123" s="233"/>
      <c r="L123" s="233"/>
      <c r="M123" s="233"/>
      <c r="N123" s="234"/>
    </row>
    <row r="124" spans="1:30" ht="12.75" customHeight="1" x14ac:dyDescent="0.2">
      <c r="A124" s="193" t="s">
        <v>26</v>
      </c>
      <c r="B124" s="194"/>
      <c r="C124" s="194"/>
      <c r="D124" s="194"/>
      <c r="E124" s="233">
        <f>E123*0.85/0.8</f>
        <v>0</v>
      </c>
      <c r="F124" s="233"/>
      <c r="G124" s="233"/>
      <c r="H124" s="233"/>
      <c r="I124" s="233"/>
      <c r="J124" s="233"/>
      <c r="K124" s="233"/>
      <c r="L124" s="233"/>
      <c r="M124" s="233"/>
      <c r="N124" s="234"/>
    </row>
    <row r="125" spans="1:30" ht="12.75" customHeight="1" x14ac:dyDescent="0.2">
      <c r="A125" s="191" t="s">
        <v>73</v>
      </c>
      <c r="B125" s="192"/>
      <c r="C125" s="192"/>
      <c r="D125" s="192"/>
      <c r="E125" s="231">
        <f>E122/0.85</f>
        <v>0</v>
      </c>
      <c r="F125" s="231"/>
      <c r="G125" s="231"/>
      <c r="H125" s="231"/>
      <c r="I125" s="231"/>
      <c r="J125" s="231"/>
      <c r="K125" s="231"/>
      <c r="L125" s="231"/>
      <c r="M125" s="231"/>
      <c r="N125" s="232"/>
    </row>
    <row r="126" spans="1:30" ht="12.75" customHeight="1" thickBot="1" x14ac:dyDescent="0.25">
      <c r="A126" s="185" t="s">
        <v>74</v>
      </c>
      <c r="B126" s="186"/>
      <c r="C126" s="186"/>
      <c r="D126" s="186"/>
      <c r="E126" s="235"/>
      <c r="F126" s="235"/>
      <c r="G126" s="235"/>
      <c r="H126" s="235"/>
      <c r="I126" s="235"/>
      <c r="J126" s="235"/>
      <c r="K126" s="235"/>
      <c r="L126" s="235"/>
      <c r="M126" s="235"/>
      <c r="N126" s="236"/>
    </row>
    <row r="127" spans="1:30" ht="12.75" customHeight="1" x14ac:dyDescent="0.2">
      <c r="A127" s="241" t="s">
        <v>3</v>
      </c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</row>
    <row r="128" spans="1:30" ht="12.75" customHeight="1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</row>
    <row r="129" spans="1:14" ht="12.75" customHeight="1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</row>
    <row r="130" spans="1:14" ht="12.75" customHeight="1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</row>
    <row r="131" spans="1:14" ht="12.75" customHeight="1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</row>
    <row r="132" spans="1:14" ht="12.75" customHeight="1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</row>
    <row r="133" spans="1:14" ht="12.75" customHeight="1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</row>
    <row r="134" spans="1:14" ht="12.75" customHeight="1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</row>
    <row r="135" spans="1:14" ht="12.75" customHeight="1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</row>
    <row r="136" spans="1:14" ht="12.75" customHeight="1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</row>
    <row r="137" spans="1:14" ht="12.75" customHeight="1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</row>
    <row r="138" spans="1:14" ht="12.75" customHeight="1" x14ac:dyDescent="0.2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</row>
    <row r="139" spans="1:14" ht="12.75" customHeight="1" x14ac:dyDescent="0.2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</row>
    <row r="140" spans="1:14" ht="12.75" customHeight="1" x14ac:dyDescent="0.2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</row>
    <row r="141" spans="1:14" ht="12.75" customHeight="1" x14ac:dyDescent="0.2"/>
    <row r="142" spans="1:14" ht="12.75" customHeight="1" x14ac:dyDescent="0.2"/>
    <row r="143" spans="1:14" ht="12.75" customHeight="1" x14ac:dyDescent="0.2"/>
    <row r="144" spans="1:1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</sheetData>
  <sheetProtection sheet="1" objects="1" scenarios="1"/>
  <mergeCells count="76">
    <mergeCell ref="A127:N137"/>
    <mergeCell ref="E120:N120"/>
    <mergeCell ref="E121:N121"/>
    <mergeCell ref="E122:N122"/>
    <mergeCell ref="E123:N123"/>
    <mergeCell ref="E124:N124"/>
    <mergeCell ref="A123:D123"/>
    <mergeCell ref="A124:D124"/>
    <mergeCell ref="A125:D125"/>
    <mergeCell ref="A126:D126"/>
    <mergeCell ref="E125:N125"/>
    <mergeCell ref="E126:N126"/>
    <mergeCell ref="A115:D115"/>
    <mergeCell ref="A95:N95"/>
    <mergeCell ref="E115:N115"/>
    <mergeCell ref="E116:N116"/>
    <mergeCell ref="E117:N117"/>
    <mergeCell ref="A116:D116"/>
    <mergeCell ref="A117:D117"/>
    <mergeCell ref="E118:N118"/>
    <mergeCell ref="E119:N119"/>
    <mergeCell ref="A6:E6"/>
    <mergeCell ref="A5:N5"/>
    <mergeCell ref="F6:N6"/>
    <mergeCell ref="K7:N7"/>
    <mergeCell ref="A1:C4"/>
    <mergeCell ref="D1:I2"/>
    <mergeCell ref="D3:I4"/>
    <mergeCell ref="J3:K3"/>
    <mergeCell ref="J4:K4"/>
    <mergeCell ref="K1:N1"/>
    <mergeCell ref="M2:N2"/>
    <mergeCell ref="L3:N3"/>
    <mergeCell ref="L4:N4"/>
    <mergeCell ref="C9:G9"/>
    <mergeCell ref="H9:J9"/>
    <mergeCell ref="A7:B7"/>
    <mergeCell ref="C7:G7"/>
    <mergeCell ref="H7:J7"/>
    <mergeCell ref="K8:N8"/>
    <mergeCell ref="K9:N9"/>
    <mergeCell ref="A11:H11"/>
    <mergeCell ref="A46:C49"/>
    <mergeCell ref="D46:I47"/>
    <mergeCell ref="D48:I49"/>
    <mergeCell ref="I11:N11"/>
    <mergeCell ref="A40:N45"/>
    <mergeCell ref="K46:N46"/>
    <mergeCell ref="M47:N47"/>
    <mergeCell ref="L48:N48"/>
    <mergeCell ref="L49:N49"/>
    <mergeCell ref="A8:B8"/>
    <mergeCell ref="C8:G8"/>
    <mergeCell ref="H8:J8"/>
    <mergeCell ref="A9:B9"/>
    <mergeCell ref="A120:D120"/>
    <mergeCell ref="A121:D121"/>
    <mergeCell ref="A122:D122"/>
    <mergeCell ref="M92:N92"/>
    <mergeCell ref="L93:N93"/>
    <mergeCell ref="L94:N94"/>
    <mergeCell ref="A91:C94"/>
    <mergeCell ref="D91:I92"/>
    <mergeCell ref="D93:I94"/>
    <mergeCell ref="J93:K93"/>
    <mergeCell ref="J94:K94"/>
    <mergeCell ref="K91:N91"/>
    <mergeCell ref="A10:F10"/>
    <mergeCell ref="K10:N10"/>
    <mergeCell ref="H10:J10"/>
    <mergeCell ref="A118:D118"/>
    <mergeCell ref="A119:D119"/>
    <mergeCell ref="A50:N50"/>
    <mergeCell ref="J48:K48"/>
    <mergeCell ref="J49:K49"/>
    <mergeCell ref="A79:N90"/>
  </mergeCells>
  <conditionalFormatting sqref="C7:G9 K7:K10 G10">
    <cfRule type="containsBlanks" dxfId="36" priority="14">
      <formula>LEN(TRIM(C7))=0</formula>
    </cfRule>
  </conditionalFormatting>
  <conditionalFormatting sqref="D1:I2 A13:I39 A52:F78 A97:F114">
    <cfRule type="containsBlanks" dxfId="35" priority="15">
      <formula>LEN(TRIM(A1))=0</formula>
    </cfRule>
  </conditionalFormatting>
  <conditionalFormatting sqref="D46:I47">
    <cfRule type="containsBlanks" dxfId="33" priority="12">
      <formula>LEN(TRIM(D46))=0</formula>
    </cfRule>
  </conditionalFormatting>
  <conditionalFormatting sqref="D91:I92">
    <cfRule type="containsBlanks" dxfId="31" priority="10">
      <formula>LEN(TRIM(D91))=0</formula>
    </cfRule>
  </conditionalFormatting>
  <conditionalFormatting sqref="E126">
    <cfRule type="containsBlanks" dxfId="29" priority="1">
      <formula>LEN(TRIM(E126))=0</formula>
    </cfRule>
  </conditionalFormatting>
  <conditionalFormatting sqref="F6">
    <cfRule type="containsBlanks" dxfId="28" priority="3">
      <formula>LEN(TRIM(F6))=0</formula>
    </cfRule>
  </conditionalFormatting>
  <conditionalFormatting sqref="G52:G78">
    <cfRule type="containsBlanks" dxfId="27" priority="6">
      <formula>LEN(TRIM(G52))=0</formula>
    </cfRule>
  </conditionalFormatting>
  <conditionalFormatting sqref="G97:G114">
    <cfRule type="containsBlanks" dxfId="26" priority="5">
      <formula>LEN(TRIM(G97))=0</formula>
    </cfRule>
  </conditionalFormatting>
  <conditionalFormatting sqref="H52:I78 N52:N78">
    <cfRule type="containsBlanks" dxfId="25" priority="8">
      <formula>LEN(TRIM(H52))=0</formula>
    </cfRule>
  </conditionalFormatting>
  <conditionalFormatting sqref="H97:I114 N97:N114">
    <cfRule type="containsBlanks" dxfId="24" priority="7">
      <formula>LEN(TRIM(H97))=0</formula>
    </cfRule>
  </conditionalFormatting>
  <conditionalFormatting sqref="N13:N39">
    <cfRule type="containsBlanks" dxfId="23" priority="9">
      <formula>LEN(TRIM(N13))=0</formula>
    </cfRule>
  </conditionalFormatting>
  <dataValidations count="4">
    <dataValidation type="list" allowBlank="1" showInputMessage="1" showErrorMessage="1" sqref="H13:H39 H52:H78 H97:H114" xr:uid="{DE93A3A9-3F72-4856-8190-09C87B454F15}">
      <formula1>"R,S,T,RST"</formula1>
    </dataValidation>
    <dataValidation type="list" allowBlank="1" showInputMessage="1" showErrorMessage="1" sqref="G13:G39 G52:G78 G97:G114" xr:uid="{4F65F945-48E8-4B83-8770-18EF46B6FCAA}">
      <formula1>"Viv/Dpto,L.C,S.C,E.M"</formula1>
    </dataValidation>
    <dataValidation type="list" allowBlank="1" showInputMessage="1" showErrorMessage="1" sqref="F6" xr:uid="{4A8BD2EF-D721-4972-B526-489AD83B0654}">
      <formula1>"PROYECTO, CONFORME A OBRA"</formula1>
    </dataValidation>
    <dataValidation type="list" allowBlank="1" showInputMessage="1" showErrorMessage="1" sqref="E126" xr:uid="{82F12702-102C-4D1D-AC02-63D2A160FD28}">
      <formula1>"63,100,160,200,315,500"</formula1>
    </dataValidation>
  </dataValidations>
  <printOptions horizontalCentered="1"/>
  <pageMargins left="0" right="0" top="0" bottom="0.78740157480314965" header="0" footer="0"/>
  <pageSetup paperSize="9" scale="79" fitToHeight="0" orientation="landscape" r:id="rId1"/>
  <headerFooter>
    <oddFooter>Página &amp;P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6EE4A78E-8707-42B2-A198-D9D2E68FDA58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13" operator="containsText" id="{0A327675-2968-4640-B37A-7DA165FDC0D8}">
            <xm:f>NOT(ISERROR(SEARCH("COLOCAR EL TITULO DEL PROYECTO",D46)))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D46:I47</xm:sqref>
        </x14:conditionalFormatting>
        <x14:conditionalFormatting xmlns:xm="http://schemas.microsoft.com/office/excel/2006/main">
          <x14:cfRule type="containsText" priority="11" operator="containsText" id="{F56E90A7-2744-4CE7-A5E5-79B0225E3119}">
            <xm:f>NOT(ISERROR(SEARCH("COLOCAR EL TITULO DEL PROYECTO",D91)))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D91:I92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F9AF-1F5C-4E82-9AC5-0569EA1B666E}">
  <sheetPr codeName="Hoja5"/>
  <dimension ref="A1:AD1136"/>
  <sheetViews>
    <sheetView view="pageBreakPreview" topLeftCell="A19" zoomScale="85" zoomScaleNormal="85" zoomScaleSheetLayoutView="85" workbookViewId="0">
      <selection activeCell="H10" sqref="H10:J10"/>
    </sheetView>
  </sheetViews>
  <sheetFormatPr baseColWidth="10" defaultColWidth="12.5703125" defaultRowHeight="15" customHeight="1" x14ac:dyDescent="0.2"/>
  <cols>
    <col min="1" max="1" width="11.28515625" style="11" customWidth="1"/>
    <col min="2" max="2" width="18.7109375" style="11" customWidth="1"/>
    <col min="3" max="3" width="29" style="11" customWidth="1"/>
    <col min="4" max="4" width="9.28515625" style="11" customWidth="1"/>
    <col min="5" max="5" width="7.140625" style="11" customWidth="1"/>
    <col min="6" max="6" width="10" style="11" bestFit="1" customWidth="1"/>
    <col min="7" max="7" width="10" style="11" customWidth="1"/>
    <col min="8" max="8" width="6.7109375" style="11" bestFit="1" customWidth="1"/>
    <col min="9" max="9" width="9" style="11" bestFit="1" customWidth="1"/>
    <col min="10" max="10" width="11.42578125" style="11" customWidth="1"/>
    <col min="11" max="11" width="11.140625" style="11" customWidth="1"/>
    <col min="12" max="12" width="11.5703125" style="11" customWidth="1"/>
    <col min="13" max="13" width="11.85546875" style="11" customWidth="1"/>
    <col min="14" max="14" width="13.28515625" style="11" customWidth="1"/>
    <col min="15" max="28" width="10.5703125" style="11" customWidth="1"/>
    <col min="29" max="16384" width="12.5703125" style="11"/>
  </cols>
  <sheetData>
    <row r="1" spans="1:30" ht="30" customHeight="1" x14ac:dyDescent="0.2">
      <c r="A1" s="207"/>
      <c r="B1" s="208"/>
      <c r="C1" s="208"/>
      <c r="D1" s="213" t="s">
        <v>45</v>
      </c>
      <c r="E1" s="213"/>
      <c r="F1" s="213"/>
      <c r="G1" s="213"/>
      <c r="H1" s="213"/>
      <c r="I1" s="213"/>
      <c r="J1" s="35" t="s">
        <v>38</v>
      </c>
      <c r="K1" s="173" t="str">
        <f>Instructivo!J1</f>
        <v>GIP-PLLA-EL-BT-0002</v>
      </c>
      <c r="L1" s="173"/>
      <c r="M1" s="173"/>
      <c r="N1" s="174"/>
    </row>
    <row r="2" spans="1:30" ht="12.75" customHeight="1" x14ac:dyDescent="0.2">
      <c r="A2" s="209"/>
      <c r="B2" s="210"/>
      <c r="C2" s="210"/>
      <c r="D2" s="214"/>
      <c r="E2" s="214"/>
      <c r="F2" s="214"/>
      <c r="G2" s="214"/>
      <c r="H2" s="214"/>
      <c r="I2" s="214"/>
      <c r="J2" s="36" t="s">
        <v>28</v>
      </c>
      <c r="K2" s="54" t="str">
        <f>Instructivo!J2</f>
        <v>DGL/GO</v>
      </c>
      <c r="L2" s="37" t="s">
        <v>29</v>
      </c>
      <c r="M2" s="226" t="str">
        <f>Instructivo!L2</f>
        <v>03</v>
      </c>
      <c r="N2" s="227"/>
    </row>
    <row r="3" spans="1:30" ht="12.75" customHeight="1" x14ac:dyDescent="0.2">
      <c r="A3" s="209"/>
      <c r="B3" s="210"/>
      <c r="C3" s="210"/>
      <c r="D3" s="172" t="str">
        <f>Instructivo!C3</f>
        <v>PLANILLA DE CARGAS PARA LOTEOS O PH</v>
      </c>
      <c r="E3" s="172"/>
      <c r="F3" s="172"/>
      <c r="G3" s="172"/>
      <c r="H3" s="172"/>
      <c r="I3" s="172"/>
      <c r="J3" s="176" t="s">
        <v>30</v>
      </c>
      <c r="K3" s="176"/>
      <c r="L3" s="177" t="str">
        <f>Instructivo!K3</f>
        <v>Vigente</v>
      </c>
      <c r="M3" s="177"/>
      <c r="N3" s="178"/>
    </row>
    <row r="4" spans="1:30" ht="13.5" customHeight="1" x14ac:dyDescent="0.2">
      <c r="A4" s="209"/>
      <c r="B4" s="210"/>
      <c r="C4" s="210"/>
      <c r="D4" s="172"/>
      <c r="E4" s="172"/>
      <c r="F4" s="172"/>
      <c r="G4" s="172"/>
      <c r="H4" s="172"/>
      <c r="I4" s="172"/>
      <c r="J4" s="176" t="s">
        <v>31</v>
      </c>
      <c r="K4" s="176"/>
      <c r="L4" s="205" t="str">
        <f>Instructivo!K4</f>
        <v>07/08/2025</v>
      </c>
      <c r="M4" s="205"/>
      <c r="N4" s="206"/>
    </row>
    <row r="5" spans="1:30" ht="12.75" customHeight="1" thickBot="1" x14ac:dyDescent="0.25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</row>
    <row r="6" spans="1:30" ht="15" customHeight="1" x14ac:dyDescent="0.2">
      <c r="A6" s="198" t="s">
        <v>81</v>
      </c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1"/>
    </row>
    <row r="7" spans="1:30" ht="14.25" customHeight="1" x14ac:dyDescent="0.2">
      <c r="A7" s="219" t="s">
        <v>70</v>
      </c>
      <c r="B7" s="184"/>
      <c r="C7" s="212"/>
      <c r="D7" s="212"/>
      <c r="E7" s="212"/>
      <c r="F7" s="212"/>
      <c r="G7" s="212"/>
      <c r="H7" s="184" t="s">
        <v>71</v>
      </c>
      <c r="I7" s="184"/>
      <c r="J7" s="184"/>
      <c r="K7" s="182"/>
      <c r="L7" s="182"/>
      <c r="M7" s="182"/>
      <c r="N7" s="183"/>
    </row>
    <row r="8" spans="1:30" ht="14.25" customHeight="1" x14ac:dyDescent="0.2">
      <c r="A8" s="219" t="s">
        <v>82</v>
      </c>
      <c r="B8" s="184"/>
      <c r="C8" s="212"/>
      <c r="D8" s="212"/>
      <c r="E8" s="212"/>
      <c r="F8" s="212"/>
      <c r="G8" s="212"/>
      <c r="H8" s="184" t="s">
        <v>84</v>
      </c>
      <c r="I8" s="184"/>
      <c r="J8" s="184"/>
      <c r="K8" s="182"/>
      <c r="L8" s="182"/>
      <c r="M8" s="182"/>
      <c r="N8" s="183"/>
    </row>
    <row r="9" spans="1:30" ht="14.25" customHeight="1" x14ac:dyDescent="0.2">
      <c r="A9" s="219" t="s">
        <v>39</v>
      </c>
      <c r="B9" s="184"/>
      <c r="C9" s="211" t="str">
        <f>IF(A13=0,"",COUNT(Tabla12[Suministro Nº],Tabla14[Suministro Nº],Tabla15[Suministro Nº],Tabla16[Suministro Nº]))</f>
        <v/>
      </c>
      <c r="D9" s="211"/>
      <c r="E9" s="211"/>
      <c r="F9" s="211"/>
      <c r="G9" s="211"/>
      <c r="H9" s="184" t="s">
        <v>72</v>
      </c>
      <c r="I9" s="184"/>
      <c r="J9" s="184"/>
      <c r="K9" s="182"/>
      <c r="L9" s="182"/>
      <c r="M9" s="182"/>
      <c r="N9" s="183"/>
    </row>
    <row r="10" spans="1:30" ht="18.75" customHeight="1" x14ac:dyDescent="0.2">
      <c r="A10" s="237" t="s">
        <v>40</v>
      </c>
      <c r="B10" s="238"/>
      <c r="C10" s="238"/>
      <c r="D10" s="238"/>
      <c r="E10" s="238"/>
      <c r="F10" s="239"/>
      <c r="G10" s="159"/>
      <c r="H10" s="184" t="s">
        <v>90</v>
      </c>
      <c r="I10" s="184"/>
      <c r="J10" s="184"/>
      <c r="K10" s="182"/>
      <c r="L10" s="182"/>
      <c r="M10" s="182"/>
      <c r="N10" s="183"/>
    </row>
    <row r="11" spans="1:30" ht="20.25" customHeight="1" thickBot="1" x14ac:dyDescent="0.25">
      <c r="A11" s="224" t="s">
        <v>43</v>
      </c>
      <c r="B11" s="225"/>
      <c r="C11" s="225"/>
      <c r="D11" s="225"/>
      <c r="E11" s="225"/>
      <c r="F11" s="225"/>
      <c r="G11" s="225"/>
      <c r="H11" s="225"/>
      <c r="I11" s="229" t="s">
        <v>41</v>
      </c>
      <c r="J11" s="229"/>
      <c r="K11" s="229"/>
      <c r="L11" s="229"/>
      <c r="M11" s="229"/>
      <c r="N11" s="230"/>
    </row>
    <row r="12" spans="1:30" ht="52.5" customHeight="1" x14ac:dyDescent="0.2">
      <c r="A12" s="116" t="s">
        <v>42</v>
      </c>
      <c r="B12" s="123" t="s">
        <v>87</v>
      </c>
      <c r="C12" s="104" t="s">
        <v>68</v>
      </c>
      <c r="D12" s="62" t="s">
        <v>66</v>
      </c>
      <c r="E12" s="63" t="s">
        <v>67</v>
      </c>
      <c r="F12" s="64" t="s">
        <v>83</v>
      </c>
      <c r="G12" s="64" t="s">
        <v>2</v>
      </c>
      <c r="H12" s="64" t="s">
        <v>1</v>
      </c>
      <c r="I12" s="63" t="s">
        <v>11</v>
      </c>
      <c r="J12" s="63" t="s">
        <v>12</v>
      </c>
      <c r="K12" s="63" t="s">
        <v>13</v>
      </c>
      <c r="L12" s="63" t="s">
        <v>14</v>
      </c>
      <c r="M12" s="63" t="s">
        <v>15</v>
      </c>
      <c r="N12" s="120" t="s">
        <v>0</v>
      </c>
    </row>
    <row r="13" spans="1:30" ht="13.9" customHeight="1" x14ac:dyDescent="0.2">
      <c r="A13" s="89"/>
      <c r="B13" s="125"/>
      <c r="C13" s="38"/>
      <c r="D13" s="40"/>
      <c r="E13" s="23"/>
      <c r="F13" s="24"/>
      <c r="G13" s="25"/>
      <c r="H13" s="26"/>
      <c r="I13" s="108"/>
      <c r="J13" s="12" t="str">
        <f>IF(H13="R",I13*1000/(220*0.85),"")</f>
        <v/>
      </c>
      <c r="K13" s="12" t="str">
        <f>IF(H13="S",I13*1000/(220*0.85),"")</f>
        <v/>
      </c>
      <c r="L13" s="12" t="str">
        <f>IF(H13="T",I13*1000/(220*0.85),"")</f>
        <v/>
      </c>
      <c r="M13" s="12" t="str">
        <f>IF(H13="RST",I13*1000/(380*1.73*0.85),"")</f>
        <v/>
      </c>
      <c r="N13" s="90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3.9" customHeight="1" x14ac:dyDescent="0.2">
      <c r="A14" s="91"/>
      <c r="B14" s="126"/>
      <c r="C14" s="39"/>
      <c r="D14" s="41"/>
      <c r="E14" s="28"/>
      <c r="F14" s="18"/>
      <c r="G14" s="25"/>
      <c r="H14" s="14"/>
      <c r="I14" s="109"/>
      <c r="J14" s="12" t="str">
        <f t="shared" ref="J14:J39" si="0">IF(H14="R",I14*1000/(220*0.85),"")</f>
        <v/>
      </c>
      <c r="K14" s="12" t="str">
        <f t="shared" ref="K14:K39" si="1">IF(H14="S",I14*1000/(220*0.85),"")</f>
        <v/>
      </c>
      <c r="L14" s="12" t="str">
        <f t="shared" ref="L14:L39" si="2">IF(H14="T",I14*1000/(220*0.85),"")</f>
        <v/>
      </c>
      <c r="M14" s="12" t="str">
        <f t="shared" ref="M14:M39" si="3">IF(H14="RST",I14*1000/(380*1.73*0.85),"")</f>
        <v/>
      </c>
      <c r="N14" s="92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9" customHeight="1" x14ac:dyDescent="0.2">
      <c r="A15" s="91"/>
      <c r="B15" s="126"/>
      <c r="C15" s="39"/>
      <c r="D15" s="41"/>
      <c r="E15" s="28"/>
      <c r="F15" s="18"/>
      <c r="G15" s="25"/>
      <c r="H15" s="14"/>
      <c r="I15" s="109"/>
      <c r="J15" s="12" t="str">
        <f t="shared" si="0"/>
        <v/>
      </c>
      <c r="K15" s="12" t="str">
        <f t="shared" si="1"/>
        <v/>
      </c>
      <c r="L15" s="12" t="str">
        <f t="shared" si="2"/>
        <v/>
      </c>
      <c r="M15" s="12" t="str">
        <f t="shared" si="3"/>
        <v/>
      </c>
      <c r="N15" s="92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3.9" customHeight="1" x14ac:dyDescent="0.2">
      <c r="A16" s="91"/>
      <c r="B16" s="126"/>
      <c r="C16" s="39"/>
      <c r="D16" s="41"/>
      <c r="E16" s="28"/>
      <c r="F16" s="18"/>
      <c r="G16" s="25"/>
      <c r="H16" s="14"/>
      <c r="I16" s="109"/>
      <c r="J16" s="12" t="str">
        <f t="shared" si="0"/>
        <v/>
      </c>
      <c r="K16" s="12" t="str">
        <f t="shared" si="1"/>
        <v/>
      </c>
      <c r="L16" s="12" t="str">
        <f t="shared" si="2"/>
        <v/>
      </c>
      <c r="M16" s="12" t="str">
        <f t="shared" si="3"/>
        <v/>
      </c>
      <c r="N16" s="9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3.9" customHeight="1" x14ac:dyDescent="0.2">
      <c r="A17" s="91"/>
      <c r="B17" s="126"/>
      <c r="C17" s="39"/>
      <c r="D17" s="27"/>
      <c r="E17" s="28"/>
      <c r="F17" s="18"/>
      <c r="G17" s="25"/>
      <c r="H17" s="14"/>
      <c r="I17" s="109"/>
      <c r="J17" s="12" t="str">
        <f t="shared" si="0"/>
        <v/>
      </c>
      <c r="K17" s="12" t="str">
        <f t="shared" si="1"/>
        <v/>
      </c>
      <c r="L17" s="12" t="str">
        <f t="shared" si="2"/>
        <v/>
      </c>
      <c r="M17" s="12" t="str">
        <f t="shared" si="3"/>
        <v/>
      </c>
      <c r="N17" s="92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3.9" customHeight="1" x14ac:dyDescent="0.2">
      <c r="A18" s="91"/>
      <c r="B18" s="126"/>
      <c r="C18" s="39"/>
      <c r="D18" s="27"/>
      <c r="E18" s="28"/>
      <c r="F18" s="18"/>
      <c r="G18" s="25"/>
      <c r="H18" s="42"/>
      <c r="I18" s="109"/>
      <c r="J18" s="12" t="str">
        <f t="shared" si="0"/>
        <v/>
      </c>
      <c r="K18" s="12" t="str">
        <f t="shared" si="1"/>
        <v/>
      </c>
      <c r="L18" s="12" t="str">
        <f t="shared" si="2"/>
        <v/>
      </c>
      <c r="M18" s="12" t="str">
        <f t="shared" si="3"/>
        <v/>
      </c>
      <c r="N18" s="9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13.9" customHeight="1" x14ac:dyDescent="0.2">
      <c r="A19" s="91"/>
      <c r="B19" s="126"/>
      <c r="C19" s="39"/>
      <c r="D19" s="27"/>
      <c r="E19" s="28"/>
      <c r="F19" s="18"/>
      <c r="G19" s="25"/>
      <c r="H19" s="42"/>
      <c r="I19" s="109"/>
      <c r="J19" s="12" t="str">
        <f t="shared" si="0"/>
        <v/>
      </c>
      <c r="K19" s="12" t="str">
        <f t="shared" si="1"/>
        <v/>
      </c>
      <c r="L19" s="12" t="str">
        <f t="shared" si="2"/>
        <v/>
      </c>
      <c r="M19" s="12" t="str">
        <f t="shared" si="3"/>
        <v/>
      </c>
      <c r="N19" s="9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3.9" customHeight="1" x14ac:dyDescent="0.2">
      <c r="A20" s="91"/>
      <c r="B20" s="126"/>
      <c r="C20" s="39"/>
      <c r="D20" s="27"/>
      <c r="E20" s="28"/>
      <c r="F20" s="18"/>
      <c r="G20" s="25"/>
      <c r="H20" s="42"/>
      <c r="I20" s="109"/>
      <c r="J20" s="12" t="str">
        <f t="shared" si="0"/>
        <v/>
      </c>
      <c r="K20" s="12" t="str">
        <f t="shared" si="1"/>
        <v/>
      </c>
      <c r="L20" s="12" t="str">
        <f t="shared" si="2"/>
        <v/>
      </c>
      <c r="M20" s="12" t="str">
        <f t="shared" si="3"/>
        <v/>
      </c>
      <c r="N20" s="9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13.9" customHeight="1" x14ac:dyDescent="0.2">
      <c r="A21" s="91"/>
      <c r="B21" s="126"/>
      <c r="C21" s="39"/>
      <c r="D21" s="27"/>
      <c r="E21" s="28"/>
      <c r="F21" s="18"/>
      <c r="G21" s="25"/>
      <c r="H21" s="42"/>
      <c r="I21" s="109"/>
      <c r="J21" s="12" t="str">
        <f t="shared" si="0"/>
        <v/>
      </c>
      <c r="K21" s="12" t="str">
        <f t="shared" si="1"/>
        <v/>
      </c>
      <c r="L21" s="12" t="str">
        <f t="shared" si="2"/>
        <v/>
      </c>
      <c r="M21" s="12" t="str">
        <f t="shared" si="3"/>
        <v/>
      </c>
      <c r="N21" s="9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3.9" customHeight="1" x14ac:dyDescent="0.2">
      <c r="A22" s="91"/>
      <c r="B22" s="126"/>
      <c r="C22" s="39"/>
      <c r="D22" s="27"/>
      <c r="E22" s="28"/>
      <c r="F22" s="18"/>
      <c r="G22" s="25"/>
      <c r="H22" s="42"/>
      <c r="I22" s="109"/>
      <c r="J22" s="12" t="str">
        <f t="shared" si="0"/>
        <v/>
      </c>
      <c r="K22" s="12" t="str">
        <f t="shared" si="1"/>
        <v/>
      </c>
      <c r="L22" s="12" t="str">
        <f t="shared" si="2"/>
        <v/>
      </c>
      <c r="M22" s="12" t="str">
        <f t="shared" si="3"/>
        <v/>
      </c>
      <c r="N22" s="9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3.9" customHeight="1" x14ac:dyDescent="0.2">
      <c r="A23" s="91"/>
      <c r="B23" s="126"/>
      <c r="C23" s="39"/>
      <c r="D23" s="27"/>
      <c r="E23" s="28"/>
      <c r="F23" s="18"/>
      <c r="G23" s="25"/>
      <c r="H23" s="42"/>
      <c r="I23" s="109"/>
      <c r="J23" s="12" t="str">
        <f t="shared" si="0"/>
        <v/>
      </c>
      <c r="K23" s="12" t="str">
        <f t="shared" si="1"/>
        <v/>
      </c>
      <c r="L23" s="12" t="str">
        <f t="shared" si="2"/>
        <v/>
      </c>
      <c r="M23" s="12" t="str">
        <f t="shared" si="3"/>
        <v/>
      </c>
      <c r="N23" s="9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13.9" customHeight="1" x14ac:dyDescent="0.2">
      <c r="A24" s="91"/>
      <c r="B24" s="126"/>
      <c r="C24" s="39"/>
      <c r="D24" s="27"/>
      <c r="E24" s="28"/>
      <c r="F24" s="18"/>
      <c r="G24" s="25"/>
      <c r="H24" s="42"/>
      <c r="I24" s="109"/>
      <c r="J24" s="12" t="str">
        <f t="shared" si="0"/>
        <v/>
      </c>
      <c r="K24" s="12" t="str">
        <f t="shared" si="1"/>
        <v/>
      </c>
      <c r="L24" s="12" t="str">
        <f t="shared" si="2"/>
        <v/>
      </c>
      <c r="M24" s="12" t="str">
        <f t="shared" si="3"/>
        <v/>
      </c>
      <c r="N24" s="9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3.9" customHeight="1" x14ac:dyDescent="0.2">
      <c r="A25" s="91"/>
      <c r="B25" s="126"/>
      <c r="C25" s="39"/>
      <c r="D25" s="27"/>
      <c r="E25" s="28"/>
      <c r="F25" s="18"/>
      <c r="G25" s="25"/>
      <c r="H25" s="42"/>
      <c r="I25" s="109"/>
      <c r="J25" s="12" t="str">
        <f t="shared" si="0"/>
        <v/>
      </c>
      <c r="K25" s="12" t="str">
        <f t="shared" si="1"/>
        <v/>
      </c>
      <c r="L25" s="12" t="str">
        <f t="shared" si="2"/>
        <v/>
      </c>
      <c r="M25" s="12" t="str">
        <f t="shared" si="3"/>
        <v/>
      </c>
      <c r="N25" s="9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3.9" customHeight="1" x14ac:dyDescent="0.2">
      <c r="A26" s="91"/>
      <c r="B26" s="126"/>
      <c r="C26" s="39"/>
      <c r="D26" s="27"/>
      <c r="E26" s="28"/>
      <c r="F26" s="18"/>
      <c r="G26" s="25"/>
      <c r="H26" s="42"/>
      <c r="I26" s="109"/>
      <c r="J26" s="12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9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13.9" customHeight="1" x14ac:dyDescent="0.2">
      <c r="A27" s="91"/>
      <c r="B27" s="126"/>
      <c r="C27" s="39"/>
      <c r="D27" s="27"/>
      <c r="E27" s="28"/>
      <c r="F27" s="18"/>
      <c r="G27" s="25"/>
      <c r="H27" s="42"/>
      <c r="I27" s="109"/>
      <c r="J27" s="12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9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3.9" customHeight="1" x14ac:dyDescent="0.2">
      <c r="A28" s="91"/>
      <c r="B28" s="126"/>
      <c r="C28" s="39"/>
      <c r="D28" s="27"/>
      <c r="E28" s="28"/>
      <c r="F28" s="18"/>
      <c r="G28" s="25"/>
      <c r="H28" s="42"/>
      <c r="I28" s="109"/>
      <c r="J28" s="12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9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13.9" customHeight="1" x14ac:dyDescent="0.2">
      <c r="A29" s="91"/>
      <c r="B29" s="126"/>
      <c r="C29" s="39"/>
      <c r="D29" s="27"/>
      <c r="E29" s="28"/>
      <c r="F29" s="18"/>
      <c r="G29" s="25"/>
      <c r="H29" s="42"/>
      <c r="I29" s="109"/>
      <c r="J29" s="12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9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13.9" customHeight="1" x14ac:dyDescent="0.2">
      <c r="A30" s="91"/>
      <c r="B30" s="126"/>
      <c r="C30" s="39"/>
      <c r="D30" s="27"/>
      <c r="E30" s="28"/>
      <c r="F30" s="18"/>
      <c r="G30" s="25"/>
      <c r="H30" s="42"/>
      <c r="I30" s="109"/>
      <c r="J30" s="12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9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13.9" customHeight="1" x14ac:dyDescent="0.2">
      <c r="A31" s="91"/>
      <c r="B31" s="126"/>
      <c r="C31" s="39"/>
      <c r="D31" s="27"/>
      <c r="E31" s="28"/>
      <c r="F31" s="18"/>
      <c r="G31" s="25"/>
      <c r="H31" s="42"/>
      <c r="I31" s="109"/>
      <c r="J31" s="12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92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13.9" customHeight="1" x14ac:dyDescent="0.2">
      <c r="A32" s="91"/>
      <c r="B32" s="126"/>
      <c r="C32" s="39"/>
      <c r="D32" s="27"/>
      <c r="E32" s="28"/>
      <c r="F32" s="18"/>
      <c r="G32" s="25"/>
      <c r="H32" s="42"/>
      <c r="I32" s="109"/>
      <c r="J32" s="12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92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13.9" customHeight="1" x14ac:dyDescent="0.2">
      <c r="A33" s="91"/>
      <c r="B33" s="126"/>
      <c r="C33" s="39"/>
      <c r="D33" s="27"/>
      <c r="E33" s="28"/>
      <c r="F33" s="18"/>
      <c r="G33" s="25"/>
      <c r="H33" s="42"/>
      <c r="I33" s="109"/>
      <c r="J33" s="12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92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3.9" customHeight="1" x14ac:dyDescent="0.2">
      <c r="A34" s="91"/>
      <c r="B34" s="126"/>
      <c r="C34" s="39"/>
      <c r="D34" s="27"/>
      <c r="E34" s="28"/>
      <c r="F34" s="18"/>
      <c r="G34" s="25"/>
      <c r="H34" s="42"/>
      <c r="I34" s="109"/>
      <c r="J34" s="12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92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13.9" customHeight="1" x14ac:dyDescent="0.2">
      <c r="A35" s="91"/>
      <c r="B35" s="126"/>
      <c r="C35" s="39"/>
      <c r="D35" s="27"/>
      <c r="E35" s="28"/>
      <c r="F35" s="18"/>
      <c r="G35" s="25"/>
      <c r="H35" s="42"/>
      <c r="I35" s="109"/>
      <c r="J35" s="12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92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13.9" customHeight="1" x14ac:dyDescent="0.2">
      <c r="A36" s="91"/>
      <c r="B36" s="126"/>
      <c r="C36" s="39"/>
      <c r="D36" s="27"/>
      <c r="E36" s="28"/>
      <c r="F36" s="18"/>
      <c r="G36" s="25"/>
      <c r="H36" s="42"/>
      <c r="I36" s="109"/>
      <c r="J36" s="12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92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13.9" customHeight="1" x14ac:dyDescent="0.2">
      <c r="A37" s="91"/>
      <c r="B37" s="126"/>
      <c r="C37" s="39"/>
      <c r="D37" s="27"/>
      <c r="E37" s="28"/>
      <c r="F37" s="18"/>
      <c r="G37" s="25"/>
      <c r="H37" s="42"/>
      <c r="I37" s="109"/>
      <c r="J37" s="12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92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3.9" customHeight="1" x14ac:dyDescent="0.2">
      <c r="A38" s="91"/>
      <c r="B38" s="126"/>
      <c r="C38" s="39"/>
      <c r="D38" s="27"/>
      <c r="E38" s="28"/>
      <c r="F38" s="18"/>
      <c r="G38" s="25"/>
      <c r="H38" s="42"/>
      <c r="I38" s="109"/>
      <c r="J38" s="12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92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13.9" customHeight="1" thickBot="1" x14ac:dyDescent="0.25">
      <c r="A39" s="100"/>
      <c r="B39" s="144"/>
      <c r="C39" s="101"/>
      <c r="D39" s="94"/>
      <c r="E39" s="95"/>
      <c r="F39" s="96"/>
      <c r="G39" s="97"/>
      <c r="H39" s="102"/>
      <c r="I39" s="111"/>
      <c r="J39" s="98" t="str">
        <f t="shared" si="0"/>
        <v/>
      </c>
      <c r="K39" s="98" t="str">
        <f t="shared" si="1"/>
        <v/>
      </c>
      <c r="L39" s="98" t="str">
        <f t="shared" si="2"/>
        <v/>
      </c>
      <c r="M39" s="98" t="str">
        <f t="shared" si="3"/>
        <v/>
      </c>
      <c r="N39" s="99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2.75" customHeight="1" x14ac:dyDescent="0.2">
      <c r="A40" s="240" t="s">
        <v>3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</row>
    <row r="41" spans="1:30" ht="12.75" customHeight="1" x14ac:dyDescent="0.2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30" ht="12.75" customHeight="1" x14ac:dyDescent="0.2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30" ht="12.75" customHeight="1" x14ac:dyDescent="0.2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30" ht="31.5" customHeight="1" thickBot="1" x14ac:dyDescent="0.25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30" ht="30" customHeight="1" x14ac:dyDescent="0.2">
      <c r="A45" s="207"/>
      <c r="B45" s="208"/>
      <c r="C45" s="208"/>
      <c r="D45" s="246" t="str">
        <f>D1</f>
        <v>COLOCAR EL TITULO DEL PROYECTO</v>
      </c>
      <c r="E45" s="246"/>
      <c r="F45" s="246"/>
      <c r="G45" s="246"/>
      <c r="H45" s="246"/>
      <c r="I45" s="246"/>
      <c r="J45" s="103" t="s">
        <v>38</v>
      </c>
      <c r="K45" s="244" t="str">
        <f>K1</f>
        <v>GIP-PLLA-EL-BT-0002</v>
      </c>
      <c r="L45" s="244"/>
      <c r="M45" s="244"/>
      <c r="N45" s="245"/>
    </row>
    <row r="46" spans="1:30" ht="12.75" customHeight="1" x14ac:dyDescent="0.2">
      <c r="A46" s="209"/>
      <c r="B46" s="210"/>
      <c r="C46" s="210"/>
      <c r="D46" s="214"/>
      <c r="E46" s="214"/>
      <c r="F46" s="214"/>
      <c r="G46" s="214"/>
      <c r="H46" s="214"/>
      <c r="I46" s="214"/>
      <c r="J46" s="36" t="s">
        <v>28</v>
      </c>
      <c r="K46" s="54" t="str">
        <f>K2</f>
        <v>DGL/GO</v>
      </c>
      <c r="L46" s="37" t="s">
        <v>29</v>
      </c>
      <c r="M46" s="226" t="str">
        <f>M2</f>
        <v>03</v>
      </c>
      <c r="N46" s="227"/>
    </row>
    <row r="47" spans="1:30" ht="12.75" customHeight="1" x14ac:dyDescent="0.2">
      <c r="A47" s="209"/>
      <c r="B47" s="210"/>
      <c r="C47" s="210"/>
      <c r="D47" s="172" t="str">
        <f>D3</f>
        <v>PLANILLA DE CARGAS PARA LOTEOS O PH</v>
      </c>
      <c r="E47" s="172"/>
      <c r="F47" s="172"/>
      <c r="G47" s="172"/>
      <c r="H47" s="172"/>
      <c r="I47" s="172"/>
      <c r="J47" s="176" t="s">
        <v>30</v>
      </c>
      <c r="K47" s="176"/>
      <c r="L47" s="177" t="str">
        <f>L3</f>
        <v>Vigente</v>
      </c>
      <c r="M47" s="177"/>
      <c r="N47" s="178"/>
    </row>
    <row r="48" spans="1:30" ht="13.5" customHeight="1" x14ac:dyDescent="0.2">
      <c r="A48" s="209"/>
      <c r="B48" s="210"/>
      <c r="C48" s="210"/>
      <c r="D48" s="172"/>
      <c r="E48" s="172"/>
      <c r="F48" s="172"/>
      <c r="G48" s="172"/>
      <c r="H48" s="172"/>
      <c r="I48" s="172"/>
      <c r="J48" s="176" t="s">
        <v>31</v>
      </c>
      <c r="K48" s="176"/>
      <c r="L48" s="205" t="str">
        <f>L4</f>
        <v>07/08/2025</v>
      </c>
      <c r="M48" s="205"/>
      <c r="N48" s="206"/>
    </row>
    <row r="49" spans="1:30" ht="12.75" customHeight="1" thickBot="1" x14ac:dyDescent="0.25">
      <c r="A49" s="162" t="s">
        <v>27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3"/>
    </row>
    <row r="50" spans="1:30" ht="52.5" customHeight="1" x14ac:dyDescent="0.2">
      <c r="A50" s="116" t="s">
        <v>42</v>
      </c>
      <c r="B50" s="123" t="s">
        <v>87</v>
      </c>
      <c r="C50" s="104" t="s">
        <v>68</v>
      </c>
      <c r="D50" s="62" t="s">
        <v>66</v>
      </c>
      <c r="E50" s="63" t="s">
        <v>67</v>
      </c>
      <c r="F50" s="64" t="s">
        <v>83</v>
      </c>
      <c r="G50" s="64" t="s">
        <v>2</v>
      </c>
      <c r="H50" s="64" t="s">
        <v>1</v>
      </c>
      <c r="I50" s="63" t="s">
        <v>11</v>
      </c>
      <c r="J50" s="63" t="s">
        <v>12</v>
      </c>
      <c r="K50" s="63" t="s">
        <v>13</v>
      </c>
      <c r="L50" s="63" t="s">
        <v>14</v>
      </c>
      <c r="M50" s="63" t="s">
        <v>15</v>
      </c>
      <c r="N50" s="120" t="s">
        <v>0</v>
      </c>
    </row>
    <row r="51" spans="1:30" ht="13.9" customHeight="1" x14ac:dyDescent="0.2">
      <c r="A51" s="125"/>
      <c r="B51" s="125"/>
      <c r="C51" s="39"/>
      <c r="D51" s="22"/>
      <c r="E51" s="23"/>
      <c r="F51" s="24"/>
      <c r="G51" s="25"/>
      <c r="H51" s="43"/>
      <c r="I51" s="108"/>
      <c r="J51" s="12" t="str">
        <f>IF(H51="R",I51*1000/(220*0.85),"")</f>
        <v/>
      </c>
      <c r="K51" s="12" t="str">
        <f>IF(H51="S",I51*1000/(220*0.85),"")</f>
        <v/>
      </c>
      <c r="L51" s="12" t="str">
        <f>IF(H51="T",I51*1000/(220*0.85),"")</f>
        <v/>
      </c>
      <c r="M51" s="12" t="str">
        <f>IF(H51="RST",I51*1000/(380*1.73*0.85),"")</f>
        <v/>
      </c>
      <c r="N51" s="139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ht="13.9" customHeight="1" x14ac:dyDescent="0.2">
      <c r="A52" s="126"/>
      <c r="B52" s="126"/>
      <c r="C52" s="39"/>
      <c r="D52" s="27"/>
      <c r="E52" s="28"/>
      <c r="F52" s="24"/>
      <c r="G52" s="25"/>
      <c r="H52" s="42"/>
      <c r="I52" s="108"/>
      <c r="J52" s="12" t="str">
        <f t="shared" ref="J52:J77" si="4">IF(H52="R",I52*1000/(220*0.85),"")</f>
        <v/>
      </c>
      <c r="K52" s="12" t="str">
        <f t="shared" ref="K52:K77" si="5">IF(H52="S",I52*1000/(220*0.85),"")</f>
        <v/>
      </c>
      <c r="L52" s="12" t="str">
        <f t="shared" ref="L52:L77" si="6">IF(H52="T",I52*1000/(220*0.85),"")</f>
        <v/>
      </c>
      <c r="M52" s="12" t="str">
        <f t="shared" ref="M52:M77" si="7">IF(H52="RST",I52*1000/(380*1.73*0.85),"")</f>
        <v/>
      </c>
      <c r="N52" s="140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13.9" customHeight="1" x14ac:dyDescent="0.2">
      <c r="A53" s="126"/>
      <c r="B53" s="126"/>
      <c r="C53" s="39"/>
      <c r="D53" s="27"/>
      <c r="E53" s="28"/>
      <c r="F53" s="24"/>
      <c r="G53" s="25"/>
      <c r="H53" s="42"/>
      <c r="I53" s="108"/>
      <c r="J53" s="12" t="str">
        <f t="shared" si="4"/>
        <v/>
      </c>
      <c r="K53" s="12" t="str">
        <f t="shared" si="5"/>
        <v/>
      </c>
      <c r="L53" s="12" t="str">
        <f t="shared" si="6"/>
        <v/>
      </c>
      <c r="M53" s="12" t="str">
        <f t="shared" si="7"/>
        <v/>
      </c>
      <c r="N53" s="140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13.9" customHeight="1" x14ac:dyDescent="0.2">
      <c r="A54" s="126"/>
      <c r="B54" s="126"/>
      <c r="C54" s="39"/>
      <c r="D54" s="27"/>
      <c r="E54" s="28"/>
      <c r="F54" s="24"/>
      <c r="G54" s="25"/>
      <c r="H54" s="42"/>
      <c r="I54" s="108"/>
      <c r="J54" s="12" t="str">
        <f t="shared" si="4"/>
        <v/>
      </c>
      <c r="K54" s="12" t="str">
        <f t="shared" si="5"/>
        <v/>
      </c>
      <c r="L54" s="12" t="str">
        <f t="shared" si="6"/>
        <v/>
      </c>
      <c r="M54" s="12" t="str">
        <f t="shared" si="7"/>
        <v/>
      </c>
      <c r="N54" s="140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3.9" customHeight="1" x14ac:dyDescent="0.2">
      <c r="A55" s="126"/>
      <c r="B55" s="126"/>
      <c r="C55" s="39"/>
      <c r="D55" s="27"/>
      <c r="E55" s="28"/>
      <c r="F55" s="24"/>
      <c r="G55" s="25"/>
      <c r="H55" s="42"/>
      <c r="I55" s="108"/>
      <c r="J55" s="12" t="str">
        <f t="shared" si="4"/>
        <v/>
      </c>
      <c r="K55" s="12" t="str">
        <f t="shared" si="5"/>
        <v/>
      </c>
      <c r="L55" s="12" t="str">
        <f t="shared" si="6"/>
        <v/>
      </c>
      <c r="M55" s="12" t="str">
        <f t="shared" si="7"/>
        <v/>
      </c>
      <c r="N55" s="140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3.9" customHeight="1" x14ac:dyDescent="0.2">
      <c r="A56" s="126"/>
      <c r="B56" s="126"/>
      <c r="C56" s="39"/>
      <c r="D56" s="27"/>
      <c r="E56" s="28"/>
      <c r="F56" s="24"/>
      <c r="G56" s="25"/>
      <c r="H56" s="42"/>
      <c r="I56" s="108"/>
      <c r="J56" s="12" t="str">
        <f t="shared" si="4"/>
        <v/>
      </c>
      <c r="K56" s="12" t="str">
        <f t="shared" si="5"/>
        <v/>
      </c>
      <c r="L56" s="12" t="str">
        <f t="shared" si="6"/>
        <v/>
      </c>
      <c r="M56" s="12" t="str">
        <f t="shared" si="7"/>
        <v/>
      </c>
      <c r="N56" s="140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13.9" customHeight="1" x14ac:dyDescent="0.2">
      <c r="A57" s="126"/>
      <c r="B57" s="126"/>
      <c r="C57" s="39"/>
      <c r="D57" s="27"/>
      <c r="E57" s="28"/>
      <c r="F57" s="24"/>
      <c r="G57" s="25"/>
      <c r="H57" s="42"/>
      <c r="I57" s="108"/>
      <c r="J57" s="12" t="str">
        <f t="shared" si="4"/>
        <v/>
      </c>
      <c r="K57" s="12" t="str">
        <f t="shared" si="5"/>
        <v/>
      </c>
      <c r="L57" s="12" t="str">
        <f t="shared" si="6"/>
        <v/>
      </c>
      <c r="M57" s="12" t="str">
        <f t="shared" si="7"/>
        <v/>
      </c>
      <c r="N57" s="140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13.9" customHeight="1" x14ac:dyDescent="0.2">
      <c r="A58" s="126"/>
      <c r="B58" s="126"/>
      <c r="C58" s="39"/>
      <c r="D58" s="27"/>
      <c r="E58" s="28"/>
      <c r="F58" s="24"/>
      <c r="G58" s="25"/>
      <c r="H58" s="42"/>
      <c r="I58" s="108"/>
      <c r="J58" s="12" t="str">
        <f t="shared" si="4"/>
        <v/>
      </c>
      <c r="K58" s="12" t="str">
        <f t="shared" si="5"/>
        <v/>
      </c>
      <c r="L58" s="12" t="str">
        <f t="shared" si="6"/>
        <v/>
      </c>
      <c r="M58" s="12" t="str">
        <f t="shared" si="7"/>
        <v/>
      </c>
      <c r="N58" s="140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13.9" customHeight="1" x14ac:dyDescent="0.2">
      <c r="A59" s="126"/>
      <c r="B59" s="126"/>
      <c r="C59" s="39"/>
      <c r="D59" s="27"/>
      <c r="E59" s="28"/>
      <c r="F59" s="24"/>
      <c r="G59" s="25"/>
      <c r="H59" s="42"/>
      <c r="I59" s="108"/>
      <c r="J59" s="12" t="str">
        <f t="shared" si="4"/>
        <v/>
      </c>
      <c r="K59" s="12" t="str">
        <f t="shared" si="5"/>
        <v/>
      </c>
      <c r="L59" s="12" t="str">
        <f t="shared" si="6"/>
        <v/>
      </c>
      <c r="M59" s="12" t="str">
        <f t="shared" si="7"/>
        <v/>
      </c>
      <c r="N59" s="140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9" customHeight="1" x14ac:dyDescent="0.2">
      <c r="A60" s="126"/>
      <c r="B60" s="126"/>
      <c r="C60" s="39"/>
      <c r="D60" s="27"/>
      <c r="E60" s="28"/>
      <c r="F60" s="24"/>
      <c r="G60" s="25"/>
      <c r="H60" s="42"/>
      <c r="I60" s="108"/>
      <c r="J60" s="12" t="str">
        <f t="shared" si="4"/>
        <v/>
      </c>
      <c r="K60" s="12" t="str">
        <f t="shared" si="5"/>
        <v/>
      </c>
      <c r="L60" s="12" t="str">
        <f t="shared" si="6"/>
        <v/>
      </c>
      <c r="M60" s="12" t="str">
        <f t="shared" si="7"/>
        <v/>
      </c>
      <c r="N60" s="140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13.9" customHeight="1" x14ac:dyDescent="0.2">
      <c r="A61" s="126"/>
      <c r="B61" s="126"/>
      <c r="C61" s="39"/>
      <c r="D61" s="27"/>
      <c r="E61" s="28"/>
      <c r="F61" s="24"/>
      <c r="G61" s="25"/>
      <c r="H61" s="42"/>
      <c r="I61" s="108"/>
      <c r="J61" s="12" t="str">
        <f t="shared" si="4"/>
        <v/>
      </c>
      <c r="K61" s="12" t="str">
        <f t="shared" si="5"/>
        <v/>
      </c>
      <c r="L61" s="12" t="str">
        <f t="shared" si="6"/>
        <v/>
      </c>
      <c r="M61" s="12" t="str">
        <f t="shared" si="7"/>
        <v/>
      </c>
      <c r="N61" s="140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13.9" customHeight="1" x14ac:dyDescent="0.2">
      <c r="A62" s="126"/>
      <c r="B62" s="126"/>
      <c r="C62" s="39"/>
      <c r="D62" s="27"/>
      <c r="E62" s="28"/>
      <c r="F62" s="24"/>
      <c r="G62" s="25"/>
      <c r="H62" s="42"/>
      <c r="I62" s="108"/>
      <c r="J62" s="12" t="str">
        <f t="shared" si="4"/>
        <v/>
      </c>
      <c r="K62" s="12" t="str">
        <f t="shared" si="5"/>
        <v/>
      </c>
      <c r="L62" s="12" t="str">
        <f t="shared" si="6"/>
        <v/>
      </c>
      <c r="M62" s="12" t="str">
        <f t="shared" si="7"/>
        <v/>
      </c>
      <c r="N62" s="140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13.9" customHeight="1" x14ac:dyDescent="0.2">
      <c r="A63" s="126"/>
      <c r="B63" s="126"/>
      <c r="C63" s="39"/>
      <c r="D63" s="27"/>
      <c r="E63" s="28"/>
      <c r="F63" s="24"/>
      <c r="G63" s="25"/>
      <c r="H63" s="42"/>
      <c r="I63" s="108"/>
      <c r="J63" s="12" t="str">
        <f t="shared" si="4"/>
        <v/>
      </c>
      <c r="K63" s="12" t="str">
        <f t="shared" si="5"/>
        <v/>
      </c>
      <c r="L63" s="12" t="str">
        <f t="shared" si="6"/>
        <v/>
      </c>
      <c r="M63" s="12" t="str">
        <f t="shared" si="7"/>
        <v/>
      </c>
      <c r="N63" s="140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13.9" customHeight="1" x14ac:dyDescent="0.2">
      <c r="A64" s="126"/>
      <c r="B64" s="126"/>
      <c r="C64" s="39"/>
      <c r="D64" s="27"/>
      <c r="E64" s="28"/>
      <c r="F64" s="24"/>
      <c r="G64" s="25"/>
      <c r="H64" s="42"/>
      <c r="I64" s="108"/>
      <c r="J64" s="12" t="str">
        <f t="shared" si="4"/>
        <v/>
      </c>
      <c r="K64" s="12" t="str">
        <f t="shared" si="5"/>
        <v/>
      </c>
      <c r="L64" s="12" t="str">
        <f t="shared" si="6"/>
        <v/>
      </c>
      <c r="M64" s="12" t="str">
        <f t="shared" si="7"/>
        <v/>
      </c>
      <c r="N64" s="140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13.9" customHeight="1" x14ac:dyDescent="0.2">
      <c r="A65" s="126"/>
      <c r="B65" s="126"/>
      <c r="C65" s="39"/>
      <c r="D65" s="27"/>
      <c r="E65" s="28"/>
      <c r="F65" s="24"/>
      <c r="G65" s="25"/>
      <c r="H65" s="42"/>
      <c r="I65" s="108"/>
      <c r="J65" s="12" t="str">
        <f t="shared" si="4"/>
        <v/>
      </c>
      <c r="K65" s="12" t="str">
        <f t="shared" si="5"/>
        <v/>
      </c>
      <c r="L65" s="12" t="str">
        <f t="shared" si="6"/>
        <v/>
      </c>
      <c r="M65" s="12" t="str">
        <f t="shared" si="7"/>
        <v/>
      </c>
      <c r="N65" s="140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13.9" customHeight="1" x14ac:dyDescent="0.2">
      <c r="A66" s="126"/>
      <c r="B66" s="126"/>
      <c r="C66" s="39"/>
      <c r="D66" s="27"/>
      <c r="E66" s="28"/>
      <c r="F66" s="24"/>
      <c r="G66" s="25"/>
      <c r="H66" s="42"/>
      <c r="I66" s="108"/>
      <c r="J66" s="12" t="str">
        <f t="shared" si="4"/>
        <v/>
      </c>
      <c r="K66" s="12" t="str">
        <f t="shared" si="5"/>
        <v/>
      </c>
      <c r="L66" s="12" t="str">
        <f t="shared" si="6"/>
        <v/>
      </c>
      <c r="M66" s="12" t="str">
        <f t="shared" si="7"/>
        <v/>
      </c>
      <c r="N66" s="140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13.9" customHeight="1" x14ac:dyDescent="0.2">
      <c r="A67" s="126"/>
      <c r="B67" s="126"/>
      <c r="C67" s="39"/>
      <c r="D67" s="27"/>
      <c r="E67" s="28"/>
      <c r="F67" s="24"/>
      <c r="G67" s="25"/>
      <c r="H67" s="42"/>
      <c r="I67" s="108"/>
      <c r="J67" s="12" t="str">
        <f t="shared" si="4"/>
        <v/>
      </c>
      <c r="K67" s="12" t="str">
        <f t="shared" si="5"/>
        <v/>
      </c>
      <c r="L67" s="12" t="str">
        <f t="shared" si="6"/>
        <v/>
      </c>
      <c r="M67" s="12" t="str">
        <f t="shared" si="7"/>
        <v/>
      </c>
      <c r="N67" s="140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13.9" customHeight="1" x14ac:dyDescent="0.2">
      <c r="A68" s="126"/>
      <c r="B68" s="126"/>
      <c r="C68" s="39"/>
      <c r="D68" s="27"/>
      <c r="E68" s="28"/>
      <c r="F68" s="24"/>
      <c r="G68" s="25"/>
      <c r="H68" s="42"/>
      <c r="I68" s="108"/>
      <c r="J68" s="12" t="str">
        <f t="shared" si="4"/>
        <v/>
      </c>
      <c r="K68" s="12" t="str">
        <f t="shared" si="5"/>
        <v/>
      </c>
      <c r="L68" s="12" t="str">
        <f t="shared" si="6"/>
        <v/>
      </c>
      <c r="M68" s="12" t="str">
        <f t="shared" si="7"/>
        <v/>
      </c>
      <c r="N68" s="140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13.9" customHeight="1" x14ac:dyDescent="0.2">
      <c r="A69" s="126"/>
      <c r="B69" s="126"/>
      <c r="C69" s="39"/>
      <c r="D69" s="27"/>
      <c r="E69" s="28"/>
      <c r="F69" s="24"/>
      <c r="G69" s="25"/>
      <c r="H69" s="42"/>
      <c r="I69" s="108"/>
      <c r="J69" s="12" t="str">
        <f t="shared" si="4"/>
        <v/>
      </c>
      <c r="K69" s="12" t="str">
        <f t="shared" si="5"/>
        <v/>
      </c>
      <c r="L69" s="12" t="str">
        <f t="shared" si="6"/>
        <v/>
      </c>
      <c r="M69" s="12" t="str">
        <f t="shared" si="7"/>
        <v/>
      </c>
      <c r="N69" s="140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ht="13.9" customHeight="1" x14ac:dyDescent="0.2">
      <c r="A70" s="126"/>
      <c r="B70" s="126"/>
      <c r="C70" s="39"/>
      <c r="D70" s="27"/>
      <c r="E70" s="28"/>
      <c r="F70" s="24"/>
      <c r="G70" s="25"/>
      <c r="H70" s="42"/>
      <c r="I70" s="108"/>
      <c r="J70" s="12" t="str">
        <f t="shared" si="4"/>
        <v/>
      </c>
      <c r="K70" s="12" t="str">
        <f t="shared" si="5"/>
        <v/>
      </c>
      <c r="L70" s="12" t="str">
        <f t="shared" si="6"/>
        <v/>
      </c>
      <c r="M70" s="12" t="str">
        <f t="shared" si="7"/>
        <v/>
      </c>
      <c r="N70" s="140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ht="13.9" customHeight="1" x14ac:dyDescent="0.2">
      <c r="A71" s="126"/>
      <c r="B71" s="126"/>
      <c r="C71" s="39"/>
      <c r="D71" s="27"/>
      <c r="E71" s="28"/>
      <c r="F71" s="24"/>
      <c r="G71" s="25"/>
      <c r="H71" s="42"/>
      <c r="I71" s="108"/>
      <c r="J71" s="12" t="str">
        <f t="shared" si="4"/>
        <v/>
      </c>
      <c r="K71" s="12" t="str">
        <f t="shared" si="5"/>
        <v/>
      </c>
      <c r="L71" s="12" t="str">
        <f t="shared" si="6"/>
        <v/>
      </c>
      <c r="M71" s="12" t="str">
        <f t="shared" si="7"/>
        <v/>
      </c>
      <c r="N71" s="140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13.9" customHeight="1" x14ac:dyDescent="0.2">
      <c r="A72" s="126"/>
      <c r="B72" s="126"/>
      <c r="C72" s="39"/>
      <c r="D72" s="27"/>
      <c r="E72" s="28"/>
      <c r="F72" s="24"/>
      <c r="G72" s="25"/>
      <c r="H72" s="42"/>
      <c r="I72" s="108"/>
      <c r="J72" s="12" t="str">
        <f t="shared" si="4"/>
        <v/>
      </c>
      <c r="K72" s="12" t="str">
        <f t="shared" si="5"/>
        <v/>
      </c>
      <c r="L72" s="12" t="str">
        <f t="shared" si="6"/>
        <v/>
      </c>
      <c r="M72" s="12" t="str">
        <f t="shared" si="7"/>
        <v/>
      </c>
      <c r="N72" s="140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13.9" customHeight="1" x14ac:dyDescent="0.2">
      <c r="A73" s="126"/>
      <c r="B73" s="126"/>
      <c r="C73" s="39"/>
      <c r="D73" s="27"/>
      <c r="E73" s="28"/>
      <c r="F73" s="24"/>
      <c r="G73" s="25"/>
      <c r="H73" s="42"/>
      <c r="I73" s="108"/>
      <c r="J73" s="12" t="str">
        <f t="shared" si="4"/>
        <v/>
      </c>
      <c r="K73" s="12" t="str">
        <f t="shared" si="5"/>
        <v/>
      </c>
      <c r="L73" s="12" t="str">
        <f t="shared" si="6"/>
        <v/>
      </c>
      <c r="M73" s="12" t="str">
        <f t="shared" si="7"/>
        <v/>
      </c>
      <c r="N73" s="140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13.9" customHeight="1" x14ac:dyDescent="0.2">
      <c r="A74" s="126"/>
      <c r="B74" s="126"/>
      <c r="C74" s="39"/>
      <c r="D74" s="27"/>
      <c r="E74" s="28"/>
      <c r="F74" s="24"/>
      <c r="G74" s="25"/>
      <c r="H74" s="42"/>
      <c r="I74" s="108"/>
      <c r="J74" s="12" t="str">
        <f t="shared" si="4"/>
        <v/>
      </c>
      <c r="K74" s="12" t="str">
        <f t="shared" si="5"/>
        <v/>
      </c>
      <c r="L74" s="12" t="str">
        <f t="shared" si="6"/>
        <v/>
      </c>
      <c r="M74" s="12" t="str">
        <f t="shared" si="7"/>
        <v/>
      </c>
      <c r="N74" s="140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ht="13.9" customHeight="1" x14ac:dyDescent="0.2">
      <c r="A75" s="126"/>
      <c r="B75" s="126"/>
      <c r="C75" s="39"/>
      <c r="D75" s="27"/>
      <c r="E75" s="28"/>
      <c r="F75" s="24"/>
      <c r="G75" s="25"/>
      <c r="H75" s="42"/>
      <c r="I75" s="108"/>
      <c r="J75" s="12" t="str">
        <f t="shared" si="4"/>
        <v/>
      </c>
      <c r="K75" s="12" t="str">
        <f t="shared" si="5"/>
        <v/>
      </c>
      <c r="L75" s="12" t="str">
        <f t="shared" si="6"/>
        <v/>
      </c>
      <c r="M75" s="12" t="str">
        <f t="shared" si="7"/>
        <v/>
      </c>
      <c r="N75" s="140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13.9" customHeight="1" x14ac:dyDescent="0.2">
      <c r="A76" s="126"/>
      <c r="B76" s="126"/>
      <c r="C76" s="39"/>
      <c r="D76" s="27"/>
      <c r="E76" s="28"/>
      <c r="F76" s="24"/>
      <c r="G76" s="25"/>
      <c r="H76" s="42"/>
      <c r="I76" s="108"/>
      <c r="J76" s="12" t="str">
        <f t="shared" si="4"/>
        <v/>
      </c>
      <c r="K76" s="12" t="str">
        <f t="shared" si="5"/>
        <v/>
      </c>
      <c r="L76" s="12" t="str">
        <f t="shared" si="6"/>
        <v/>
      </c>
      <c r="M76" s="12" t="str">
        <f t="shared" si="7"/>
        <v/>
      </c>
      <c r="N76" s="140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ht="13.9" customHeight="1" thickBot="1" x14ac:dyDescent="0.25">
      <c r="A77" s="127"/>
      <c r="B77" s="127"/>
      <c r="C77" s="147"/>
      <c r="D77" s="16"/>
      <c r="E77" s="17"/>
      <c r="F77" s="148"/>
      <c r="G77" s="93"/>
      <c r="H77" s="149"/>
      <c r="I77" s="150"/>
      <c r="J77" s="31" t="str">
        <f t="shared" si="4"/>
        <v/>
      </c>
      <c r="K77" s="31" t="str">
        <f t="shared" si="5"/>
        <v/>
      </c>
      <c r="L77" s="31" t="str">
        <f t="shared" si="6"/>
        <v/>
      </c>
      <c r="M77" s="31" t="str">
        <f t="shared" si="7"/>
        <v/>
      </c>
      <c r="N77" s="141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ht="12.75" customHeight="1" x14ac:dyDescent="0.2">
      <c r="A78" s="240" t="s">
        <v>3</v>
      </c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</row>
    <row r="79" spans="1:30" ht="12.75" customHeight="1" x14ac:dyDescent="0.2">
      <c r="A79" s="241"/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</row>
    <row r="80" spans="1:30" ht="12.75" customHeight="1" x14ac:dyDescent="0.2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</row>
    <row r="81" spans="1:30" ht="12.75" customHeight="1" x14ac:dyDescent="0.2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</row>
    <row r="82" spans="1:30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30" ht="12.75" customHeight="1" x14ac:dyDescent="0.2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</row>
    <row r="84" spans="1:30" ht="12.75" customHeight="1" x14ac:dyDescent="0.2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</row>
    <row r="85" spans="1:30" ht="12.75" customHeight="1" x14ac:dyDescent="0.2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</row>
    <row r="86" spans="1:30" ht="12.75" customHeight="1" x14ac:dyDescent="0.2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</row>
    <row r="87" spans="1:30" ht="12.75" customHeight="1" x14ac:dyDescent="0.2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</row>
    <row r="88" spans="1:30" ht="42" customHeight="1" thickBot="1" x14ac:dyDescent="0.25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</row>
    <row r="89" spans="1:30" ht="30" customHeight="1" x14ac:dyDescent="0.2">
      <c r="A89" s="207"/>
      <c r="B89" s="208"/>
      <c r="C89" s="208"/>
      <c r="D89" s="246" t="str">
        <f>D45</f>
        <v>COLOCAR EL TITULO DEL PROYECTO</v>
      </c>
      <c r="E89" s="246"/>
      <c r="F89" s="246"/>
      <c r="G89" s="246"/>
      <c r="H89" s="246"/>
      <c r="I89" s="246"/>
      <c r="J89" s="103" t="s">
        <v>38</v>
      </c>
      <c r="K89" s="244" t="str">
        <f>K45</f>
        <v>GIP-PLLA-EL-BT-0002</v>
      </c>
      <c r="L89" s="244"/>
      <c r="M89" s="244"/>
      <c r="N89" s="245"/>
    </row>
    <row r="90" spans="1:30" ht="12.75" customHeight="1" x14ac:dyDescent="0.2">
      <c r="A90" s="209"/>
      <c r="B90" s="210"/>
      <c r="C90" s="210"/>
      <c r="D90" s="214"/>
      <c r="E90" s="214"/>
      <c r="F90" s="214"/>
      <c r="G90" s="214"/>
      <c r="H90" s="214"/>
      <c r="I90" s="214"/>
      <c r="J90" s="36" t="s">
        <v>28</v>
      </c>
      <c r="K90" s="54" t="str">
        <f>K46</f>
        <v>DGL/GO</v>
      </c>
      <c r="L90" s="37" t="s">
        <v>29</v>
      </c>
      <c r="M90" s="226" t="str">
        <f>M46</f>
        <v>03</v>
      </c>
      <c r="N90" s="227"/>
    </row>
    <row r="91" spans="1:30" ht="12.75" customHeight="1" x14ac:dyDescent="0.2">
      <c r="A91" s="209"/>
      <c r="B91" s="210"/>
      <c r="C91" s="210"/>
      <c r="D91" s="172" t="str">
        <f>D47</f>
        <v>PLANILLA DE CARGAS PARA LOTEOS O PH</v>
      </c>
      <c r="E91" s="172"/>
      <c r="F91" s="172"/>
      <c r="G91" s="172"/>
      <c r="H91" s="172"/>
      <c r="I91" s="172"/>
      <c r="J91" s="176" t="s">
        <v>30</v>
      </c>
      <c r="K91" s="176"/>
      <c r="L91" s="177" t="str">
        <f>L47</f>
        <v>Vigente</v>
      </c>
      <c r="M91" s="177"/>
      <c r="N91" s="178"/>
    </row>
    <row r="92" spans="1:30" ht="13.5" customHeight="1" x14ac:dyDescent="0.2">
      <c r="A92" s="209"/>
      <c r="B92" s="210"/>
      <c r="C92" s="210"/>
      <c r="D92" s="172"/>
      <c r="E92" s="172"/>
      <c r="F92" s="172"/>
      <c r="G92" s="172"/>
      <c r="H92" s="172"/>
      <c r="I92" s="172"/>
      <c r="J92" s="176" t="s">
        <v>31</v>
      </c>
      <c r="K92" s="176"/>
      <c r="L92" s="205" t="str">
        <f>L48</f>
        <v>07/08/2025</v>
      </c>
      <c r="M92" s="205"/>
      <c r="N92" s="206"/>
    </row>
    <row r="93" spans="1:30" ht="12.75" customHeight="1" thickBot="1" x14ac:dyDescent="0.25">
      <c r="A93" s="162" t="s">
        <v>27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3"/>
    </row>
    <row r="94" spans="1:30" ht="52.5" customHeight="1" x14ac:dyDescent="0.2">
      <c r="A94" s="116" t="s">
        <v>42</v>
      </c>
      <c r="B94" s="123" t="s">
        <v>87</v>
      </c>
      <c r="C94" s="104" t="s">
        <v>68</v>
      </c>
      <c r="D94" s="62" t="s">
        <v>66</v>
      </c>
      <c r="E94" s="63" t="s">
        <v>67</v>
      </c>
      <c r="F94" s="64" t="s">
        <v>83</v>
      </c>
      <c r="G94" s="64" t="s">
        <v>2</v>
      </c>
      <c r="H94" s="64" t="s">
        <v>1</v>
      </c>
      <c r="I94" s="63" t="s">
        <v>11</v>
      </c>
      <c r="J94" s="63" t="s">
        <v>12</v>
      </c>
      <c r="K94" s="63" t="s">
        <v>13</v>
      </c>
      <c r="L94" s="63" t="s">
        <v>14</v>
      </c>
      <c r="M94" s="63" t="s">
        <v>15</v>
      </c>
      <c r="N94" s="120" t="s">
        <v>0</v>
      </c>
    </row>
    <row r="95" spans="1:30" ht="13.9" customHeight="1" x14ac:dyDescent="0.2">
      <c r="A95" s="125"/>
      <c r="B95" s="125"/>
      <c r="C95" s="38"/>
      <c r="D95" s="22"/>
      <c r="E95" s="23"/>
      <c r="F95" s="24"/>
      <c r="G95" s="25"/>
      <c r="H95" s="43"/>
      <c r="I95" s="108"/>
      <c r="J95" s="12" t="str">
        <f>IF(H95="R",I95*1000/(220*0.85),"")</f>
        <v/>
      </c>
      <c r="K95" s="12" t="str">
        <f>IF(H95="S",I95*1000/(220*0.85),"")</f>
        <v/>
      </c>
      <c r="L95" s="12" t="str">
        <f>IF(H95="T",I95*1000/(220*0.85),"")</f>
        <v/>
      </c>
      <c r="M95" s="12" t="str">
        <f>IF(H95="RST",I95*1000/(380*1.73*0.85),"")</f>
        <v/>
      </c>
      <c r="N95" s="139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ht="13.9" customHeight="1" x14ac:dyDescent="0.2">
      <c r="A96" s="125"/>
      <c r="B96" s="125"/>
      <c r="C96" s="38"/>
      <c r="D96" s="27"/>
      <c r="E96" s="28"/>
      <c r="F96" s="24"/>
      <c r="G96" s="25"/>
      <c r="H96" s="42"/>
      <c r="I96" s="108"/>
      <c r="J96" s="12" t="str">
        <f t="shared" ref="J96:J121" si="8">IF(H96="R",I96*1000/(220*0.85),"")</f>
        <v/>
      </c>
      <c r="K96" s="12" t="str">
        <f t="shared" ref="K96:K121" si="9">IF(H96="S",I96*1000/(220*0.85),"")</f>
        <v/>
      </c>
      <c r="L96" s="12" t="str">
        <f t="shared" ref="L96:L121" si="10">IF(H96="T",I96*1000/(220*0.85),"")</f>
        <v/>
      </c>
      <c r="M96" s="12" t="str">
        <f t="shared" ref="M96:M121" si="11">IF(H96="RST",I96*1000/(380*1.73*0.85),"")</f>
        <v/>
      </c>
      <c r="N96" s="140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ht="13.9" customHeight="1" x14ac:dyDescent="0.2">
      <c r="A97" s="125"/>
      <c r="B97" s="125"/>
      <c r="C97" s="38"/>
      <c r="D97" s="27"/>
      <c r="E97" s="28"/>
      <c r="F97" s="24"/>
      <c r="G97" s="25"/>
      <c r="H97" s="42"/>
      <c r="I97" s="108"/>
      <c r="J97" s="12" t="str">
        <f t="shared" si="8"/>
        <v/>
      </c>
      <c r="K97" s="12" t="str">
        <f t="shared" si="9"/>
        <v/>
      </c>
      <c r="L97" s="12" t="str">
        <f t="shared" si="10"/>
        <v/>
      </c>
      <c r="M97" s="12" t="str">
        <f t="shared" si="11"/>
        <v/>
      </c>
      <c r="N97" s="140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13.9" customHeight="1" x14ac:dyDescent="0.2">
      <c r="A98" s="125"/>
      <c r="B98" s="125"/>
      <c r="C98" s="38"/>
      <c r="D98" s="27"/>
      <c r="E98" s="28"/>
      <c r="F98" s="24"/>
      <c r="G98" s="25"/>
      <c r="H98" s="42"/>
      <c r="I98" s="108"/>
      <c r="J98" s="12" t="str">
        <f t="shared" si="8"/>
        <v/>
      </c>
      <c r="K98" s="12" t="str">
        <f t="shared" si="9"/>
        <v/>
      </c>
      <c r="L98" s="12" t="str">
        <f t="shared" si="10"/>
        <v/>
      </c>
      <c r="M98" s="12" t="str">
        <f t="shared" si="11"/>
        <v/>
      </c>
      <c r="N98" s="140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13.9" customHeight="1" x14ac:dyDescent="0.2">
      <c r="A99" s="125"/>
      <c r="B99" s="125"/>
      <c r="C99" s="38"/>
      <c r="D99" s="27"/>
      <c r="E99" s="28"/>
      <c r="F99" s="24"/>
      <c r="G99" s="25"/>
      <c r="H99" s="42"/>
      <c r="I99" s="108"/>
      <c r="J99" s="12" t="str">
        <f t="shared" si="8"/>
        <v/>
      </c>
      <c r="K99" s="12" t="str">
        <f t="shared" si="9"/>
        <v/>
      </c>
      <c r="L99" s="12" t="str">
        <f t="shared" si="10"/>
        <v/>
      </c>
      <c r="M99" s="12" t="str">
        <f t="shared" si="11"/>
        <v/>
      </c>
      <c r="N99" s="140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13.9" customHeight="1" x14ac:dyDescent="0.2">
      <c r="A100" s="125"/>
      <c r="B100" s="125"/>
      <c r="C100" s="38"/>
      <c r="D100" s="27"/>
      <c r="E100" s="28"/>
      <c r="F100" s="24"/>
      <c r="G100" s="25"/>
      <c r="H100" s="42"/>
      <c r="I100" s="108"/>
      <c r="J100" s="12" t="str">
        <f t="shared" si="8"/>
        <v/>
      </c>
      <c r="K100" s="12" t="str">
        <f t="shared" si="9"/>
        <v/>
      </c>
      <c r="L100" s="12" t="str">
        <f t="shared" si="10"/>
        <v/>
      </c>
      <c r="M100" s="12" t="str">
        <f t="shared" si="11"/>
        <v/>
      </c>
      <c r="N100" s="140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13.9" customHeight="1" x14ac:dyDescent="0.2">
      <c r="A101" s="125"/>
      <c r="B101" s="125"/>
      <c r="C101" s="38"/>
      <c r="D101" s="27"/>
      <c r="E101" s="28"/>
      <c r="F101" s="24"/>
      <c r="G101" s="25"/>
      <c r="H101" s="42"/>
      <c r="I101" s="108"/>
      <c r="J101" s="12" t="str">
        <f t="shared" si="8"/>
        <v/>
      </c>
      <c r="K101" s="12" t="str">
        <f t="shared" si="9"/>
        <v/>
      </c>
      <c r="L101" s="12" t="str">
        <f t="shared" si="10"/>
        <v/>
      </c>
      <c r="M101" s="12" t="str">
        <f t="shared" si="11"/>
        <v/>
      </c>
      <c r="N101" s="140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13.9" customHeight="1" x14ac:dyDescent="0.2">
      <c r="A102" s="125"/>
      <c r="B102" s="125"/>
      <c r="C102" s="38"/>
      <c r="D102" s="27"/>
      <c r="E102" s="28"/>
      <c r="F102" s="24"/>
      <c r="G102" s="25"/>
      <c r="H102" s="42"/>
      <c r="I102" s="108"/>
      <c r="J102" s="12" t="str">
        <f t="shared" si="8"/>
        <v/>
      </c>
      <c r="K102" s="12" t="str">
        <f t="shared" si="9"/>
        <v/>
      </c>
      <c r="L102" s="12" t="str">
        <f t="shared" si="10"/>
        <v/>
      </c>
      <c r="M102" s="12" t="str">
        <f t="shared" si="11"/>
        <v/>
      </c>
      <c r="N102" s="140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13.9" customHeight="1" x14ac:dyDescent="0.2">
      <c r="A103" s="125"/>
      <c r="B103" s="125"/>
      <c r="C103" s="38"/>
      <c r="D103" s="27"/>
      <c r="E103" s="28"/>
      <c r="F103" s="24"/>
      <c r="G103" s="25"/>
      <c r="H103" s="42"/>
      <c r="I103" s="108"/>
      <c r="J103" s="12" t="str">
        <f t="shared" si="8"/>
        <v/>
      </c>
      <c r="K103" s="12" t="str">
        <f t="shared" si="9"/>
        <v/>
      </c>
      <c r="L103" s="12" t="str">
        <f t="shared" si="10"/>
        <v/>
      </c>
      <c r="M103" s="12" t="str">
        <f t="shared" si="11"/>
        <v/>
      </c>
      <c r="N103" s="140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13.9" customHeight="1" x14ac:dyDescent="0.2">
      <c r="A104" s="125"/>
      <c r="B104" s="125"/>
      <c r="C104" s="38"/>
      <c r="D104" s="27"/>
      <c r="E104" s="28"/>
      <c r="F104" s="24"/>
      <c r="G104" s="25"/>
      <c r="H104" s="42"/>
      <c r="I104" s="108"/>
      <c r="J104" s="12" t="str">
        <f t="shared" si="8"/>
        <v/>
      </c>
      <c r="K104" s="12" t="str">
        <f t="shared" si="9"/>
        <v/>
      </c>
      <c r="L104" s="12" t="str">
        <f t="shared" si="10"/>
        <v/>
      </c>
      <c r="M104" s="12" t="str">
        <f t="shared" si="11"/>
        <v/>
      </c>
      <c r="N104" s="140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13.9" customHeight="1" x14ac:dyDescent="0.2">
      <c r="A105" s="125"/>
      <c r="B105" s="125"/>
      <c r="C105" s="38"/>
      <c r="D105" s="27"/>
      <c r="E105" s="28"/>
      <c r="F105" s="24"/>
      <c r="G105" s="25"/>
      <c r="H105" s="42"/>
      <c r="I105" s="108"/>
      <c r="J105" s="12" t="str">
        <f t="shared" si="8"/>
        <v/>
      </c>
      <c r="K105" s="12" t="str">
        <f t="shared" si="9"/>
        <v/>
      </c>
      <c r="L105" s="12" t="str">
        <f t="shared" si="10"/>
        <v/>
      </c>
      <c r="M105" s="12" t="str">
        <f t="shared" si="11"/>
        <v/>
      </c>
      <c r="N105" s="140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13.9" customHeight="1" x14ac:dyDescent="0.2">
      <c r="A106" s="125"/>
      <c r="B106" s="125"/>
      <c r="C106" s="38"/>
      <c r="D106" s="27"/>
      <c r="E106" s="28"/>
      <c r="F106" s="24"/>
      <c r="G106" s="25"/>
      <c r="H106" s="42"/>
      <c r="I106" s="108"/>
      <c r="J106" s="12" t="str">
        <f t="shared" si="8"/>
        <v/>
      </c>
      <c r="K106" s="12" t="str">
        <f t="shared" si="9"/>
        <v/>
      </c>
      <c r="L106" s="12" t="str">
        <f t="shared" si="10"/>
        <v/>
      </c>
      <c r="M106" s="12" t="str">
        <f t="shared" si="11"/>
        <v/>
      </c>
      <c r="N106" s="140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13.9" customHeight="1" x14ac:dyDescent="0.2">
      <c r="A107" s="125"/>
      <c r="B107" s="125"/>
      <c r="C107" s="38"/>
      <c r="D107" s="27"/>
      <c r="E107" s="28"/>
      <c r="F107" s="24"/>
      <c r="G107" s="25"/>
      <c r="H107" s="42"/>
      <c r="I107" s="108"/>
      <c r="J107" s="12" t="str">
        <f t="shared" si="8"/>
        <v/>
      </c>
      <c r="K107" s="12" t="str">
        <f t="shared" si="9"/>
        <v/>
      </c>
      <c r="L107" s="12" t="str">
        <f t="shared" si="10"/>
        <v/>
      </c>
      <c r="M107" s="12" t="str">
        <f t="shared" si="11"/>
        <v/>
      </c>
      <c r="N107" s="140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13.9" customHeight="1" x14ac:dyDescent="0.2">
      <c r="A108" s="125"/>
      <c r="B108" s="125"/>
      <c r="C108" s="38"/>
      <c r="D108" s="27"/>
      <c r="E108" s="28"/>
      <c r="F108" s="24"/>
      <c r="G108" s="25"/>
      <c r="H108" s="42"/>
      <c r="I108" s="108"/>
      <c r="J108" s="12" t="str">
        <f t="shared" si="8"/>
        <v/>
      </c>
      <c r="K108" s="12" t="str">
        <f t="shared" si="9"/>
        <v/>
      </c>
      <c r="L108" s="12" t="str">
        <f t="shared" si="10"/>
        <v/>
      </c>
      <c r="M108" s="12" t="str">
        <f t="shared" si="11"/>
        <v/>
      </c>
      <c r="N108" s="140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13.9" customHeight="1" x14ac:dyDescent="0.2">
      <c r="A109" s="125"/>
      <c r="B109" s="125"/>
      <c r="C109" s="38"/>
      <c r="D109" s="27"/>
      <c r="E109" s="28"/>
      <c r="F109" s="24"/>
      <c r="G109" s="25"/>
      <c r="H109" s="42"/>
      <c r="I109" s="108"/>
      <c r="J109" s="12" t="str">
        <f t="shared" si="8"/>
        <v/>
      </c>
      <c r="K109" s="12" t="str">
        <f t="shared" si="9"/>
        <v/>
      </c>
      <c r="L109" s="12" t="str">
        <f t="shared" si="10"/>
        <v/>
      </c>
      <c r="M109" s="12" t="str">
        <f t="shared" si="11"/>
        <v/>
      </c>
      <c r="N109" s="140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13.9" customHeight="1" x14ac:dyDescent="0.2">
      <c r="A110" s="125"/>
      <c r="B110" s="125"/>
      <c r="C110" s="38"/>
      <c r="D110" s="27"/>
      <c r="E110" s="28"/>
      <c r="F110" s="24"/>
      <c r="G110" s="25"/>
      <c r="H110" s="42"/>
      <c r="I110" s="108"/>
      <c r="J110" s="12" t="str">
        <f t="shared" si="8"/>
        <v/>
      </c>
      <c r="K110" s="12" t="str">
        <f t="shared" si="9"/>
        <v/>
      </c>
      <c r="L110" s="12" t="str">
        <f t="shared" si="10"/>
        <v/>
      </c>
      <c r="M110" s="12" t="str">
        <f t="shared" si="11"/>
        <v/>
      </c>
      <c r="N110" s="140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13.9" customHeight="1" x14ac:dyDescent="0.2">
      <c r="A111" s="125"/>
      <c r="B111" s="125"/>
      <c r="C111" s="38"/>
      <c r="D111" s="27"/>
      <c r="E111" s="28"/>
      <c r="F111" s="24"/>
      <c r="G111" s="25"/>
      <c r="H111" s="42"/>
      <c r="I111" s="109"/>
      <c r="J111" s="12" t="str">
        <f t="shared" si="8"/>
        <v/>
      </c>
      <c r="K111" s="12" t="str">
        <f t="shared" si="9"/>
        <v/>
      </c>
      <c r="L111" s="12" t="str">
        <f t="shared" si="10"/>
        <v/>
      </c>
      <c r="M111" s="12" t="str">
        <f t="shared" si="11"/>
        <v/>
      </c>
      <c r="N111" s="140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13.9" customHeight="1" x14ac:dyDescent="0.2">
      <c r="A112" s="125"/>
      <c r="B112" s="125"/>
      <c r="C112" s="38"/>
      <c r="D112" s="27"/>
      <c r="E112" s="28"/>
      <c r="F112" s="24"/>
      <c r="G112" s="25"/>
      <c r="H112" s="42"/>
      <c r="I112" s="109"/>
      <c r="J112" s="12" t="str">
        <f t="shared" si="8"/>
        <v/>
      </c>
      <c r="K112" s="12" t="str">
        <f t="shared" si="9"/>
        <v/>
      </c>
      <c r="L112" s="12" t="str">
        <f t="shared" si="10"/>
        <v/>
      </c>
      <c r="M112" s="12" t="str">
        <f t="shared" si="11"/>
        <v/>
      </c>
      <c r="N112" s="140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13.9" customHeight="1" x14ac:dyDescent="0.2">
      <c r="A113" s="125"/>
      <c r="B113" s="125"/>
      <c r="C113" s="38"/>
      <c r="D113" s="27"/>
      <c r="E113" s="28"/>
      <c r="F113" s="18"/>
      <c r="G113" s="25"/>
      <c r="H113" s="14"/>
      <c r="I113" s="109"/>
      <c r="J113" s="12" t="str">
        <f t="shared" si="8"/>
        <v/>
      </c>
      <c r="K113" s="12" t="str">
        <f t="shared" si="9"/>
        <v/>
      </c>
      <c r="L113" s="12" t="str">
        <f t="shared" si="10"/>
        <v/>
      </c>
      <c r="M113" s="12" t="str">
        <f t="shared" si="11"/>
        <v/>
      </c>
      <c r="N113" s="140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ht="13.9" customHeight="1" x14ac:dyDescent="0.2">
      <c r="A114" s="125"/>
      <c r="B114" s="125"/>
      <c r="C114" s="38"/>
      <c r="D114" s="27"/>
      <c r="E114" s="28"/>
      <c r="F114" s="18"/>
      <c r="G114" s="25"/>
      <c r="H114" s="14"/>
      <c r="I114" s="109"/>
      <c r="J114" s="12" t="str">
        <f t="shared" si="8"/>
        <v/>
      </c>
      <c r="K114" s="12" t="str">
        <f t="shared" si="9"/>
        <v/>
      </c>
      <c r="L114" s="12" t="str">
        <f t="shared" si="10"/>
        <v/>
      </c>
      <c r="M114" s="12" t="str">
        <f t="shared" si="11"/>
        <v/>
      </c>
      <c r="N114" s="140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ht="13.9" customHeight="1" x14ac:dyDescent="0.2">
      <c r="A115" s="125"/>
      <c r="B115" s="125"/>
      <c r="C115" s="38"/>
      <c r="D115" s="27"/>
      <c r="E115" s="28"/>
      <c r="F115" s="18"/>
      <c r="G115" s="25"/>
      <c r="H115" s="14"/>
      <c r="I115" s="109"/>
      <c r="J115" s="12" t="str">
        <f t="shared" si="8"/>
        <v/>
      </c>
      <c r="K115" s="12" t="str">
        <f t="shared" si="9"/>
        <v/>
      </c>
      <c r="L115" s="12" t="str">
        <f t="shared" si="10"/>
        <v/>
      </c>
      <c r="M115" s="12" t="str">
        <f t="shared" si="11"/>
        <v/>
      </c>
      <c r="N115" s="140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ht="13.9" customHeight="1" x14ac:dyDescent="0.2">
      <c r="A116" s="125"/>
      <c r="B116" s="125"/>
      <c r="C116" s="38"/>
      <c r="D116" s="27"/>
      <c r="E116" s="28"/>
      <c r="F116" s="18"/>
      <c r="G116" s="25"/>
      <c r="H116" s="14"/>
      <c r="I116" s="109"/>
      <c r="J116" s="12" t="str">
        <f t="shared" si="8"/>
        <v/>
      </c>
      <c r="K116" s="12" t="str">
        <f t="shared" si="9"/>
        <v/>
      </c>
      <c r="L116" s="12" t="str">
        <f t="shared" si="10"/>
        <v/>
      </c>
      <c r="M116" s="12" t="str">
        <f t="shared" si="11"/>
        <v/>
      </c>
      <c r="N116" s="140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ht="13.9" customHeight="1" x14ac:dyDescent="0.2">
      <c r="A117" s="125"/>
      <c r="B117" s="125"/>
      <c r="C117" s="38"/>
      <c r="D117" s="27"/>
      <c r="E117" s="28"/>
      <c r="F117" s="18"/>
      <c r="G117" s="25"/>
      <c r="H117" s="14"/>
      <c r="I117" s="109"/>
      <c r="J117" s="12" t="str">
        <f t="shared" si="8"/>
        <v/>
      </c>
      <c r="K117" s="12" t="str">
        <f t="shared" si="9"/>
        <v/>
      </c>
      <c r="L117" s="12" t="str">
        <f t="shared" si="10"/>
        <v/>
      </c>
      <c r="M117" s="12" t="str">
        <f t="shared" si="11"/>
        <v/>
      </c>
      <c r="N117" s="140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ht="13.9" customHeight="1" x14ac:dyDescent="0.2">
      <c r="A118" s="125"/>
      <c r="B118" s="125"/>
      <c r="C118" s="38"/>
      <c r="D118" s="27"/>
      <c r="E118" s="28"/>
      <c r="F118" s="18"/>
      <c r="G118" s="25"/>
      <c r="H118" s="14"/>
      <c r="I118" s="109"/>
      <c r="J118" s="12" t="str">
        <f t="shared" si="8"/>
        <v/>
      </c>
      <c r="K118" s="12" t="str">
        <f t="shared" si="9"/>
        <v/>
      </c>
      <c r="L118" s="12" t="str">
        <f t="shared" si="10"/>
        <v/>
      </c>
      <c r="M118" s="12" t="str">
        <f t="shared" si="11"/>
        <v/>
      </c>
      <c r="N118" s="140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ht="13.9" customHeight="1" x14ac:dyDescent="0.2">
      <c r="A119" s="125"/>
      <c r="B119" s="125"/>
      <c r="C119" s="38"/>
      <c r="D119" s="27"/>
      <c r="E119" s="28"/>
      <c r="F119" s="18"/>
      <c r="G119" s="25"/>
      <c r="H119" s="14"/>
      <c r="I119" s="109"/>
      <c r="J119" s="12" t="str">
        <f t="shared" si="8"/>
        <v/>
      </c>
      <c r="K119" s="12" t="str">
        <f t="shared" si="9"/>
        <v/>
      </c>
      <c r="L119" s="12" t="str">
        <f t="shared" si="10"/>
        <v/>
      </c>
      <c r="M119" s="12" t="str">
        <f t="shared" si="11"/>
        <v/>
      </c>
      <c r="N119" s="140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ht="13.9" customHeight="1" x14ac:dyDescent="0.2">
      <c r="A120" s="125"/>
      <c r="B120" s="125"/>
      <c r="C120" s="38"/>
      <c r="D120" s="27"/>
      <c r="E120" s="28"/>
      <c r="F120" s="18"/>
      <c r="G120" s="25"/>
      <c r="H120" s="14"/>
      <c r="I120" s="109"/>
      <c r="J120" s="12" t="str">
        <f t="shared" si="8"/>
        <v/>
      </c>
      <c r="K120" s="12" t="str">
        <f t="shared" si="9"/>
        <v/>
      </c>
      <c r="L120" s="12" t="str">
        <f t="shared" si="10"/>
        <v/>
      </c>
      <c r="M120" s="12" t="str">
        <f t="shared" si="11"/>
        <v/>
      </c>
      <c r="N120" s="140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ht="13.9" customHeight="1" thickBot="1" x14ac:dyDescent="0.25">
      <c r="A121" s="145"/>
      <c r="B121" s="145"/>
      <c r="C121" s="146"/>
      <c r="D121" s="16"/>
      <c r="E121" s="17"/>
      <c r="F121" s="29"/>
      <c r="G121" s="93"/>
      <c r="H121" s="30"/>
      <c r="I121" s="110"/>
      <c r="J121" s="31" t="str">
        <f t="shared" si="8"/>
        <v/>
      </c>
      <c r="K121" s="31" t="str">
        <f t="shared" si="9"/>
        <v/>
      </c>
      <c r="L121" s="31" t="str">
        <f t="shared" si="10"/>
        <v/>
      </c>
      <c r="M121" s="31" t="str">
        <f t="shared" si="11"/>
        <v/>
      </c>
      <c r="N121" s="141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ht="12.75" customHeight="1" x14ac:dyDescent="0.2">
      <c r="A122" s="240" t="s">
        <v>3</v>
      </c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</row>
    <row r="123" spans="1:30" ht="12.75" customHeight="1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</row>
    <row r="124" spans="1:30" ht="12.75" customHeight="1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</row>
    <row r="125" spans="1:30" ht="12.75" customHeight="1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</row>
    <row r="126" spans="1:30" ht="12.75" customHeight="1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</row>
    <row r="127" spans="1:30" ht="12.75" customHeight="1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</row>
    <row r="128" spans="1:30" ht="12.75" customHeight="1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</row>
    <row r="129" spans="1:30" ht="12.75" customHeight="1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</row>
    <row r="130" spans="1:30" ht="12.75" customHeight="1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</row>
    <row r="131" spans="1:30" ht="12.75" customHeight="1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</row>
    <row r="132" spans="1:30" ht="42.75" customHeight="1" thickBot="1" x14ac:dyDescent="0.25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</row>
    <row r="133" spans="1:30" ht="30" customHeight="1" x14ac:dyDescent="0.2">
      <c r="A133" s="207"/>
      <c r="B133" s="208"/>
      <c r="C133" s="208"/>
      <c r="D133" s="246" t="str">
        <f>D89</f>
        <v>COLOCAR EL TITULO DEL PROYECTO</v>
      </c>
      <c r="E133" s="246"/>
      <c r="F133" s="246"/>
      <c r="G133" s="246"/>
      <c r="H133" s="246"/>
      <c r="I133" s="246"/>
      <c r="J133" s="103" t="s">
        <v>38</v>
      </c>
      <c r="K133" s="244" t="str">
        <f>K89</f>
        <v>GIP-PLLA-EL-BT-0002</v>
      </c>
      <c r="L133" s="244"/>
      <c r="M133" s="244"/>
      <c r="N133" s="245"/>
    </row>
    <row r="134" spans="1:30" ht="12.75" customHeight="1" x14ac:dyDescent="0.2">
      <c r="A134" s="209"/>
      <c r="B134" s="210"/>
      <c r="C134" s="210"/>
      <c r="D134" s="214"/>
      <c r="E134" s="214"/>
      <c r="F134" s="214"/>
      <c r="G134" s="214"/>
      <c r="H134" s="214"/>
      <c r="I134" s="214"/>
      <c r="J134" s="36" t="s">
        <v>28</v>
      </c>
      <c r="K134" s="54" t="str">
        <f>K90</f>
        <v>DGL/GO</v>
      </c>
      <c r="L134" s="37" t="s">
        <v>29</v>
      </c>
      <c r="M134" s="226" t="str">
        <f>M90</f>
        <v>03</v>
      </c>
      <c r="N134" s="227"/>
    </row>
    <row r="135" spans="1:30" ht="12.75" customHeight="1" x14ac:dyDescent="0.2">
      <c r="A135" s="209"/>
      <c r="B135" s="210"/>
      <c r="C135" s="210"/>
      <c r="D135" s="172" t="str">
        <f>D91</f>
        <v>PLANILLA DE CARGAS PARA LOTEOS O PH</v>
      </c>
      <c r="E135" s="172"/>
      <c r="F135" s="172"/>
      <c r="G135" s="172"/>
      <c r="H135" s="172"/>
      <c r="I135" s="172"/>
      <c r="J135" s="176" t="s">
        <v>30</v>
      </c>
      <c r="K135" s="176"/>
      <c r="L135" s="177" t="str">
        <f>L91</f>
        <v>Vigente</v>
      </c>
      <c r="M135" s="177"/>
      <c r="N135" s="178"/>
    </row>
    <row r="136" spans="1:30" ht="13.5" customHeight="1" x14ac:dyDescent="0.2">
      <c r="A136" s="209"/>
      <c r="B136" s="210"/>
      <c r="C136" s="210"/>
      <c r="D136" s="172"/>
      <c r="E136" s="172"/>
      <c r="F136" s="172"/>
      <c r="G136" s="172"/>
      <c r="H136" s="172"/>
      <c r="I136" s="172"/>
      <c r="J136" s="176" t="s">
        <v>31</v>
      </c>
      <c r="K136" s="176"/>
      <c r="L136" s="205" t="str">
        <f>L92</f>
        <v>07/08/2025</v>
      </c>
      <c r="M136" s="205"/>
      <c r="N136" s="206"/>
    </row>
    <row r="137" spans="1:30" ht="12.75" customHeight="1" thickBot="1" x14ac:dyDescent="0.25">
      <c r="A137" s="162" t="s">
        <v>27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3"/>
    </row>
    <row r="138" spans="1:30" ht="52.5" customHeight="1" x14ac:dyDescent="0.2">
      <c r="A138" s="116" t="s">
        <v>42</v>
      </c>
      <c r="B138" s="123" t="s">
        <v>87</v>
      </c>
      <c r="C138" s="104" t="s">
        <v>68</v>
      </c>
      <c r="D138" s="62" t="s">
        <v>66</v>
      </c>
      <c r="E138" s="63" t="s">
        <v>67</v>
      </c>
      <c r="F138" s="64" t="s">
        <v>83</v>
      </c>
      <c r="G138" s="64" t="s">
        <v>2</v>
      </c>
      <c r="H138" s="64" t="s">
        <v>1</v>
      </c>
      <c r="I138" s="63" t="s">
        <v>11</v>
      </c>
      <c r="J138" s="63" t="s">
        <v>12</v>
      </c>
      <c r="K138" s="63" t="s">
        <v>13</v>
      </c>
      <c r="L138" s="63" t="s">
        <v>14</v>
      </c>
      <c r="M138" s="63" t="s">
        <v>15</v>
      </c>
      <c r="N138" s="120" t="s">
        <v>0</v>
      </c>
    </row>
    <row r="139" spans="1:30" ht="13.9" customHeight="1" x14ac:dyDescent="0.2">
      <c r="A139" s="125"/>
      <c r="B139" s="125"/>
      <c r="C139" s="32"/>
      <c r="D139" s="22"/>
      <c r="E139" s="23"/>
      <c r="F139" s="24"/>
      <c r="G139" s="25"/>
      <c r="H139" s="26"/>
      <c r="I139" s="108"/>
      <c r="J139" s="12" t="str">
        <f>IF(H139="R",I139*1000/(220*0.85),"")</f>
        <v/>
      </c>
      <c r="K139" s="12" t="str">
        <f>IF(H139="S",I139*1000/(220*0.85),"")</f>
        <v/>
      </c>
      <c r="L139" s="12" t="str">
        <f>IF(H139="T",I139*1000/(220*0.85),"")</f>
        <v/>
      </c>
      <c r="M139" s="12" t="str">
        <f>IF(H139="RST",I139*1000/(380*1.73*0.85),"")</f>
        <v/>
      </c>
      <c r="N139" s="139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ht="13.9" customHeight="1" x14ac:dyDescent="0.2">
      <c r="A140" s="126"/>
      <c r="B140" s="126"/>
      <c r="C140" s="33"/>
      <c r="D140" s="27"/>
      <c r="E140" s="28"/>
      <c r="F140" s="18"/>
      <c r="G140" s="25"/>
      <c r="H140" s="14"/>
      <c r="I140" s="109"/>
      <c r="J140" s="12" t="str">
        <f t="shared" ref="J140:J156" si="12">IF(H140="R",I140*1000/(220*0.85),"")</f>
        <v/>
      </c>
      <c r="K140" s="12" t="str">
        <f t="shared" ref="K140:K156" si="13">IF(H140="S",I140*1000/(220*0.85),"")</f>
        <v/>
      </c>
      <c r="L140" s="12" t="str">
        <f t="shared" ref="L140:L156" si="14">IF(H140="T",I140*1000/(220*0.85),"")</f>
        <v/>
      </c>
      <c r="M140" s="12" t="str">
        <f t="shared" ref="M140:M156" si="15">IF(H140="RST",I140*1000/(380*1.73*0.85),"")</f>
        <v/>
      </c>
      <c r="N140" s="140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ht="13.9" customHeight="1" x14ac:dyDescent="0.2">
      <c r="A141" s="126"/>
      <c r="B141" s="126"/>
      <c r="C141" s="33"/>
      <c r="D141" s="27"/>
      <c r="E141" s="28"/>
      <c r="F141" s="18"/>
      <c r="G141" s="25"/>
      <c r="H141" s="14"/>
      <c r="I141" s="109"/>
      <c r="J141" s="12" t="str">
        <f t="shared" si="12"/>
        <v/>
      </c>
      <c r="K141" s="12" t="str">
        <f t="shared" si="13"/>
        <v/>
      </c>
      <c r="L141" s="12" t="str">
        <f t="shared" si="14"/>
        <v/>
      </c>
      <c r="M141" s="12" t="str">
        <f t="shared" si="15"/>
        <v/>
      </c>
      <c r="N141" s="140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ht="13.9" customHeight="1" x14ac:dyDescent="0.2">
      <c r="A142" s="126"/>
      <c r="B142" s="126"/>
      <c r="C142" s="33"/>
      <c r="D142" s="27"/>
      <c r="E142" s="28"/>
      <c r="F142" s="18"/>
      <c r="G142" s="25"/>
      <c r="H142" s="14"/>
      <c r="I142" s="109"/>
      <c r="J142" s="12" t="str">
        <f t="shared" si="12"/>
        <v/>
      </c>
      <c r="K142" s="12" t="str">
        <f t="shared" si="13"/>
        <v/>
      </c>
      <c r="L142" s="12" t="str">
        <f t="shared" si="14"/>
        <v/>
      </c>
      <c r="M142" s="12" t="str">
        <f t="shared" si="15"/>
        <v/>
      </c>
      <c r="N142" s="140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ht="13.9" customHeight="1" x14ac:dyDescent="0.2">
      <c r="A143" s="126"/>
      <c r="B143" s="126"/>
      <c r="C143" s="33"/>
      <c r="D143" s="27"/>
      <c r="E143" s="28"/>
      <c r="F143" s="18"/>
      <c r="G143" s="25"/>
      <c r="H143" s="14"/>
      <c r="I143" s="109"/>
      <c r="J143" s="12" t="str">
        <f t="shared" si="12"/>
        <v/>
      </c>
      <c r="K143" s="12" t="str">
        <f t="shared" si="13"/>
        <v/>
      </c>
      <c r="L143" s="12" t="str">
        <f t="shared" si="14"/>
        <v/>
      </c>
      <c r="M143" s="12" t="str">
        <f t="shared" si="15"/>
        <v/>
      </c>
      <c r="N143" s="140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ht="13.9" customHeight="1" x14ac:dyDescent="0.2">
      <c r="A144" s="126"/>
      <c r="B144" s="126"/>
      <c r="C144" s="33"/>
      <c r="D144" s="27"/>
      <c r="E144" s="28"/>
      <c r="F144" s="18"/>
      <c r="G144" s="25"/>
      <c r="H144" s="14"/>
      <c r="I144" s="109"/>
      <c r="J144" s="12" t="str">
        <f t="shared" si="12"/>
        <v/>
      </c>
      <c r="K144" s="12" t="str">
        <f t="shared" si="13"/>
        <v/>
      </c>
      <c r="L144" s="12" t="str">
        <f t="shared" si="14"/>
        <v/>
      </c>
      <c r="M144" s="12" t="str">
        <f t="shared" si="15"/>
        <v/>
      </c>
      <c r="N144" s="140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ht="13.9" customHeight="1" x14ac:dyDescent="0.2">
      <c r="A145" s="126"/>
      <c r="B145" s="126"/>
      <c r="C145" s="33"/>
      <c r="D145" s="27"/>
      <c r="E145" s="28"/>
      <c r="F145" s="18"/>
      <c r="G145" s="25"/>
      <c r="H145" s="14"/>
      <c r="I145" s="109"/>
      <c r="J145" s="12" t="str">
        <f t="shared" si="12"/>
        <v/>
      </c>
      <c r="K145" s="12" t="str">
        <f t="shared" si="13"/>
        <v/>
      </c>
      <c r="L145" s="12" t="str">
        <f t="shared" si="14"/>
        <v/>
      </c>
      <c r="M145" s="12" t="str">
        <f t="shared" si="15"/>
        <v/>
      </c>
      <c r="N145" s="140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ht="13.9" customHeight="1" x14ac:dyDescent="0.2">
      <c r="A146" s="126"/>
      <c r="B146" s="126"/>
      <c r="C146" s="33"/>
      <c r="D146" s="27"/>
      <c r="E146" s="28"/>
      <c r="F146" s="18"/>
      <c r="G146" s="25"/>
      <c r="H146" s="14"/>
      <c r="I146" s="109"/>
      <c r="J146" s="12" t="str">
        <f t="shared" si="12"/>
        <v/>
      </c>
      <c r="K146" s="12" t="str">
        <f t="shared" si="13"/>
        <v/>
      </c>
      <c r="L146" s="12" t="str">
        <f t="shared" si="14"/>
        <v/>
      </c>
      <c r="M146" s="12" t="str">
        <f t="shared" si="15"/>
        <v/>
      </c>
      <c r="N146" s="140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ht="13.9" customHeight="1" x14ac:dyDescent="0.2">
      <c r="A147" s="126"/>
      <c r="B147" s="126"/>
      <c r="C147" s="33"/>
      <c r="D147" s="27"/>
      <c r="E147" s="28"/>
      <c r="F147" s="18"/>
      <c r="G147" s="25"/>
      <c r="H147" s="14"/>
      <c r="I147" s="109"/>
      <c r="J147" s="12" t="str">
        <f t="shared" si="12"/>
        <v/>
      </c>
      <c r="K147" s="12" t="str">
        <f t="shared" si="13"/>
        <v/>
      </c>
      <c r="L147" s="12" t="str">
        <f t="shared" si="14"/>
        <v/>
      </c>
      <c r="M147" s="12" t="str">
        <f t="shared" si="15"/>
        <v/>
      </c>
      <c r="N147" s="140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1:30" ht="13.9" customHeight="1" x14ac:dyDescent="0.2">
      <c r="A148" s="126"/>
      <c r="B148" s="126"/>
      <c r="C148" s="33"/>
      <c r="D148" s="27"/>
      <c r="E148" s="28"/>
      <c r="F148" s="18"/>
      <c r="G148" s="25"/>
      <c r="H148" s="14"/>
      <c r="I148" s="109"/>
      <c r="J148" s="12" t="str">
        <f t="shared" si="12"/>
        <v/>
      </c>
      <c r="K148" s="12" t="str">
        <f t="shared" si="13"/>
        <v/>
      </c>
      <c r="L148" s="12" t="str">
        <f t="shared" si="14"/>
        <v/>
      </c>
      <c r="M148" s="12" t="str">
        <f t="shared" si="15"/>
        <v/>
      </c>
      <c r="N148" s="140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spans="1:30" ht="13.9" customHeight="1" x14ac:dyDescent="0.2">
      <c r="A149" s="126"/>
      <c r="B149" s="126"/>
      <c r="C149" s="33"/>
      <c r="D149" s="27"/>
      <c r="E149" s="28"/>
      <c r="F149" s="18"/>
      <c r="G149" s="25"/>
      <c r="H149" s="14"/>
      <c r="I149" s="109"/>
      <c r="J149" s="12" t="str">
        <f t="shared" si="12"/>
        <v/>
      </c>
      <c r="K149" s="12" t="str">
        <f t="shared" si="13"/>
        <v/>
      </c>
      <c r="L149" s="12" t="str">
        <f t="shared" si="14"/>
        <v/>
      </c>
      <c r="M149" s="12" t="str">
        <f t="shared" si="15"/>
        <v/>
      </c>
      <c r="N149" s="140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spans="1:30" ht="13.9" customHeight="1" x14ac:dyDescent="0.2">
      <c r="A150" s="126"/>
      <c r="B150" s="126"/>
      <c r="C150" s="33"/>
      <c r="D150" s="27"/>
      <c r="E150" s="28"/>
      <c r="F150" s="18"/>
      <c r="G150" s="25"/>
      <c r="H150" s="14"/>
      <c r="I150" s="109"/>
      <c r="J150" s="12" t="str">
        <f t="shared" si="12"/>
        <v/>
      </c>
      <c r="K150" s="12" t="str">
        <f t="shared" si="13"/>
        <v/>
      </c>
      <c r="L150" s="12" t="str">
        <f t="shared" si="14"/>
        <v/>
      </c>
      <c r="M150" s="12" t="str">
        <f t="shared" si="15"/>
        <v/>
      </c>
      <c r="N150" s="140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spans="1:30" ht="13.9" customHeight="1" x14ac:dyDescent="0.2">
      <c r="A151" s="126"/>
      <c r="B151" s="126"/>
      <c r="C151" s="33"/>
      <c r="D151" s="27"/>
      <c r="E151" s="28"/>
      <c r="F151" s="18"/>
      <c r="G151" s="25"/>
      <c r="H151" s="14"/>
      <c r="I151" s="109"/>
      <c r="J151" s="12" t="str">
        <f t="shared" si="12"/>
        <v/>
      </c>
      <c r="K151" s="12" t="str">
        <f t="shared" si="13"/>
        <v/>
      </c>
      <c r="L151" s="12" t="str">
        <f t="shared" si="14"/>
        <v/>
      </c>
      <c r="M151" s="12" t="str">
        <f t="shared" si="15"/>
        <v/>
      </c>
      <c r="N151" s="140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spans="1:30" ht="13.9" customHeight="1" x14ac:dyDescent="0.2">
      <c r="A152" s="126"/>
      <c r="B152" s="126"/>
      <c r="C152" s="33"/>
      <c r="D152" s="27"/>
      <c r="E152" s="28"/>
      <c r="F152" s="18"/>
      <c r="G152" s="25"/>
      <c r="H152" s="14"/>
      <c r="I152" s="109"/>
      <c r="J152" s="12" t="str">
        <f t="shared" si="12"/>
        <v/>
      </c>
      <c r="K152" s="12" t="str">
        <f t="shared" si="13"/>
        <v/>
      </c>
      <c r="L152" s="12" t="str">
        <f t="shared" si="14"/>
        <v/>
      </c>
      <c r="M152" s="12" t="str">
        <f t="shared" si="15"/>
        <v/>
      </c>
      <c r="N152" s="140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spans="1:30" ht="13.9" customHeight="1" x14ac:dyDescent="0.2">
      <c r="A153" s="126"/>
      <c r="B153" s="126"/>
      <c r="C153" s="33"/>
      <c r="D153" s="27"/>
      <c r="E153" s="28"/>
      <c r="F153" s="18"/>
      <c r="G153" s="25"/>
      <c r="H153" s="14"/>
      <c r="I153" s="109"/>
      <c r="J153" s="12" t="str">
        <f t="shared" si="12"/>
        <v/>
      </c>
      <c r="K153" s="12" t="str">
        <f t="shared" si="13"/>
        <v/>
      </c>
      <c r="L153" s="12" t="str">
        <f t="shared" si="14"/>
        <v/>
      </c>
      <c r="M153" s="12" t="str">
        <f t="shared" si="15"/>
        <v/>
      </c>
      <c r="N153" s="140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spans="1:30" ht="13.9" customHeight="1" x14ac:dyDescent="0.2">
      <c r="A154" s="126"/>
      <c r="B154" s="126"/>
      <c r="C154" s="33"/>
      <c r="D154" s="27"/>
      <c r="E154" s="28"/>
      <c r="F154" s="18"/>
      <c r="G154" s="25"/>
      <c r="H154" s="14"/>
      <c r="I154" s="109"/>
      <c r="J154" s="12" t="str">
        <f t="shared" si="12"/>
        <v/>
      </c>
      <c r="K154" s="12" t="str">
        <f t="shared" si="13"/>
        <v/>
      </c>
      <c r="L154" s="12" t="str">
        <f t="shared" si="14"/>
        <v/>
      </c>
      <c r="M154" s="12" t="str">
        <f t="shared" si="15"/>
        <v/>
      </c>
      <c r="N154" s="140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spans="1:30" ht="13.9" customHeight="1" x14ac:dyDescent="0.2">
      <c r="A155" s="126"/>
      <c r="B155" s="126"/>
      <c r="C155" s="33"/>
      <c r="D155" s="27"/>
      <c r="E155" s="28"/>
      <c r="F155" s="18"/>
      <c r="G155" s="25"/>
      <c r="H155" s="14"/>
      <c r="I155" s="109"/>
      <c r="J155" s="12" t="str">
        <f t="shared" si="12"/>
        <v/>
      </c>
      <c r="K155" s="12" t="str">
        <f t="shared" si="13"/>
        <v/>
      </c>
      <c r="L155" s="12" t="str">
        <f t="shared" si="14"/>
        <v/>
      </c>
      <c r="M155" s="12" t="str">
        <f t="shared" si="15"/>
        <v/>
      </c>
      <c r="N155" s="140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spans="1:30" ht="13.9" customHeight="1" thickBot="1" x14ac:dyDescent="0.25">
      <c r="A156" s="127"/>
      <c r="B156" s="127"/>
      <c r="C156" s="34"/>
      <c r="D156" s="16"/>
      <c r="E156" s="17"/>
      <c r="F156" s="29"/>
      <c r="G156" s="93"/>
      <c r="H156" s="30"/>
      <c r="I156" s="110"/>
      <c r="J156" s="31" t="str">
        <f t="shared" si="12"/>
        <v/>
      </c>
      <c r="K156" s="31" t="str">
        <f t="shared" si="13"/>
        <v/>
      </c>
      <c r="L156" s="31" t="str">
        <f t="shared" si="14"/>
        <v/>
      </c>
      <c r="M156" s="31" t="str">
        <f t="shared" si="15"/>
        <v/>
      </c>
      <c r="N156" s="141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spans="1:30" ht="13.9" customHeight="1" x14ac:dyDescent="0.2">
      <c r="A157" s="217" t="s">
        <v>60</v>
      </c>
      <c r="B157" s="218"/>
      <c r="C157" s="218"/>
      <c r="D157" s="218"/>
      <c r="E157" s="222">
        <v>1</v>
      </c>
      <c r="F157" s="222"/>
      <c r="G157" s="222"/>
      <c r="H157" s="222"/>
      <c r="I157" s="222"/>
      <c r="J157" s="222"/>
      <c r="K157" s="222"/>
      <c r="L157" s="222"/>
      <c r="M157" s="222"/>
      <c r="N157" s="22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30" ht="12.75" customHeight="1" x14ac:dyDescent="0.2">
      <c r="A158" s="220" t="s">
        <v>61</v>
      </c>
      <c r="B158" s="221"/>
      <c r="C158" s="221"/>
      <c r="D158" s="221"/>
      <c r="E158" s="215" t="str">
        <f>IF(Auxiliar4!J21&lt;&gt;0,Auxiliar4!J21,"N/A")</f>
        <v>N/A</v>
      </c>
      <c r="F158" s="215"/>
      <c r="G158" s="215"/>
      <c r="H158" s="215"/>
      <c r="I158" s="215"/>
      <c r="J158" s="215"/>
      <c r="K158" s="215"/>
      <c r="L158" s="215"/>
      <c r="M158" s="215"/>
      <c r="N158" s="216"/>
    </row>
    <row r="159" spans="1:30" ht="12.75" customHeight="1" x14ac:dyDescent="0.2">
      <c r="A159" s="220" t="s">
        <v>62</v>
      </c>
      <c r="B159" s="221"/>
      <c r="C159" s="221"/>
      <c r="D159" s="221"/>
      <c r="E159" s="215" t="str">
        <f>IF(Auxiliar4!K21&lt;&gt;0,Auxiliar4!K21,"N/A")</f>
        <v>N/A</v>
      </c>
      <c r="F159" s="215"/>
      <c r="G159" s="215"/>
      <c r="H159" s="215"/>
      <c r="I159" s="215"/>
      <c r="J159" s="215"/>
      <c r="K159" s="215"/>
      <c r="L159" s="215"/>
      <c r="M159" s="215"/>
      <c r="N159" s="216"/>
    </row>
    <row r="160" spans="1:30" ht="12.75" customHeight="1" x14ac:dyDescent="0.2">
      <c r="A160" s="220" t="s">
        <v>63</v>
      </c>
      <c r="B160" s="221"/>
      <c r="C160" s="221"/>
      <c r="D160" s="221"/>
      <c r="E160" s="215" t="str">
        <f>IF(Auxiliar4!L21&lt;&gt;0,Auxiliar4!L21,"N/A")</f>
        <v>N/A</v>
      </c>
      <c r="F160" s="215"/>
      <c r="G160" s="215"/>
      <c r="H160" s="215"/>
      <c r="I160" s="215"/>
      <c r="J160" s="215"/>
      <c r="K160" s="215"/>
      <c r="L160" s="215"/>
      <c r="M160" s="215"/>
      <c r="N160" s="216"/>
      <c r="P160" s="15"/>
    </row>
    <row r="161" spans="1:16" ht="12.75" customHeight="1" x14ac:dyDescent="0.2">
      <c r="A161" s="187" t="s">
        <v>16</v>
      </c>
      <c r="B161" s="188"/>
      <c r="C161" s="188"/>
      <c r="D161" s="188"/>
      <c r="E161" s="215">
        <f>Auxiliar4!J22*Auxiliar4!J21+Auxiliar4!K22*Auxiliar4!K21+Auxiliar4!L22*Auxiliar4!L21+Auxiliar4!M21*Auxiliar4!M22</f>
        <v>0</v>
      </c>
      <c r="F161" s="215"/>
      <c r="G161" s="215"/>
      <c r="H161" s="215"/>
      <c r="I161" s="215"/>
      <c r="J161" s="215"/>
      <c r="K161" s="215"/>
      <c r="L161" s="215"/>
      <c r="M161" s="215"/>
      <c r="N161" s="216"/>
      <c r="P161" s="15"/>
    </row>
    <row r="162" spans="1:16" ht="12.75" customHeight="1" x14ac:dyDescent="0.2">
      <c r="A162" s="187" t="s">
        <v>17</v>
      </c>
      <c r="B162" s="188"/>
      <c r="C162" s="188"/>
      <c r="D162" s="188"/>
      <c r="E162" s="215">
        <f>Auxiliar4!J23*Auxiliar4!J21+Auxiliar4!K23*Auxiliar4!K21+Auxiliar4!L23*Auxiliar4!L21+Auxiliar4!M21*Auxiliar4!M23</f>
        <v>0</v>
      </c>
      <c r="F162" s="215"/>
      <c r="G162" s="215"/>
      <c r="H162" s="215"/>
      <c r="I162" s="215"/>
      <c r="J162" s="215"/>
      <c r="K162" s="215"/>
      <c r="L162" s="215"/>
      <c r="M162" s="215"/>
      <c r="N162" s="216"/>
      <c r="P162" s="15"/>
    </row>
    <row r="163" spans="1:16" ht="12.75" customHeight="1" x14ac:dyDescent="0.2">
      <c r="A163" s="187" t="s">
        <v>18</v>
      </c>
      <c r="B163" s="188"/>
      <c r="C163" s="188"/>
      <c r="D163" s="188"/>
      <c r="E163" s="215">
        <f>Auxiliar4!J24*Auxiliar4!J21+Auxiliar4!K24*Auxiliar4!K21+Auxiliar4!L24*Auxiliar4!L21+Auxiliar4!M21*Auxiliar4!M24</f>
        <v>0</v>
      </c>
      <c r="F163" s="215"/>
      <c r="G163" s="215"/>
      <c r="H163" s="215"/>
      <c r="I163" s="215"/>
      <c r="J163" s="215"/>
      <c r="K163" s="215"/>
      <c r="L163" s="215"/>
      <c r="M163" s="215"/>
      <c r="N163" s="216"/>
      <c r="P163" s="15"/>
    </row>
    <row r="164" spans="1:16" ht="12.75" customHeight="1" x14ac:dyDescent="0.2">
      <c r="A164" s="193" t="s">
        <v>44</v>
      </c>
      <c r="B164" s="194"/>
      <c r="C164" s="194"/>
      <c r="D164" s="194"/>
      <c r="E164" s="231">
        <f>(MAX(E161:M163)*380*1.73*0.85)/1000</f>
        <v>0</v>
      </c>
      <c r="F164" s="231"/>
      <c r="G164" s="231"/>
      <c r="H164" s="231"/>
      <c r="I164" s="231"/>
      <c r="J164" s="231"/>
      <c r="K164" s="231"/>
      <c r="L164" s="231"/>
      <c r="M164" s="231"/>
      <c r="N164" s="232"/>
    </row>
    <row r="165" spans="1:16" ht="12.75" customHeight="1" x14ac:dyDescent="0.2">
      <c r="A165" s="193" t="s">
        <v>25</v>
      </c>
      <c r="B165" s="194"/>
      <c r="C165" s="194"/>
      <c r="D165" s="194"/>
      <c r="E165" s="233">
        <f>MAX(E161:M163)</f>
        <v>0</v>
      </c>
      <c r="F165" s="233"/>
      <c r="G165" s="233"/>
      <c r="H165" s="233"/>
      <c r="I165" s="233"/>
      <c r="J165" s="233"/>
      <c r="K165" s="233"/>
      <c r="L165" s="233"/>
      <c r="M165" s="233"/>
      <c r="N165" s="234"/>
    </row>
    <row r="166" spans="1:16" ht="12.75" customHeight="1" x14ac:dyDescent="0.2">
      <c r="A166" s="193" t="s">
        <v>26</v>
      </c>
      <c r="B166" s="194"/>
      <c r="C166" s="194"/>
      <c r="D166" s="194"/>
      <c r="E166" s="233">
        <f>E165*0.85/0.8</f>
        <v>0</v>
      </c>
      <c r="F166" s="233"/>
      <c r="G166" s="233"/>
      <c r="H166" s="233"/>
      <c r="I166" s="233"/>
      <c r="J166" s="233"/>
      <c r="K166" s="233"/>
      <c r="L166" s="233"/>
      <c r="M166" s="233"/>
      <c r="N166" s="234"/>
    </row>
    <row r="167" spans="1:16" ht="12.75" customHeight="1" x14ac:dyDescent="0.2">
      <c r="A167" s="191" t="s">
        <v>73</v>
      </c>
      <c r="B167" s="192"/>
      <c r="C167" s="192"/>
      <c r="D167" s="192"/>
      <c r="E167" s="231">
        <f>E164/0.85</f>
        <v>0</v>
      </c>
      <c r="F167" s="231"/>
      <c r="G167" s="231"/>
      <c r="H167" s="231"/>
      <c r="I167" s="231"/>
      <c r="J167" s="231"/>
      <c r="K167" s="231"/>
      <c r="L167" s="231"/>
      <c r="M167" s="231"/>
      <c r="N167" s="232"/>
    </row>
    <row r="168" spans="1:16" ht="12.75" customHeight="1" thickBot="1" x14ac:dyDescent="0.25">
      <c r="A168" s="185" t="s">
        <v>74</v>
      </c>
      <c r="B168" s="186"/>
      <c r="C168" s="186"/>
      <c r="D168" s="186"/>
      <c r="E168" s="235"/>
      <c r="F168" s="235"/>
      <c r="G168" s="235"/>
      <c r="H168" s="235"/>
      <c r="I168" s="235"/>
      <c r="J168" s="235"/>
      <c r="K168" s="235"/>
      <c r="L168" s="235"/>
      <c r="M168" s="235"/>
      <c r="N168" s="236"/>
    </row>
    <row r="169" spans="1:16" ht="12.75" customHeight="1" x14ac:dyDescent="0.2">
      <c r="A169" s="241" t="s">
        <v>3</v>
      </c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</row>
    <row r="170" spans="1:16" ht="12.75" customHeight="1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</row>
    <row r="171" spans="1:16" ht="12.75" customHeight="1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</row>
    <row r="172" spans="1:16" ht="12.75" customHeight="1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</row>
    <row r="173" spans="1:16" ht="12.75" customHeight="1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</row>
    <row r="174" spans="1:16" ht="12.75" customHeight="1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</row>
    <row r="175" spans="1:16" ht="12.75" customHeight="1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</row>
    <row r="176" spans="1:16" ht="12.75" customHeight="1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</row>
    <row r="177" spans="1:14" ht="12.75" customHeight="1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</row>
    <row r="178" spans="1:14" ht="12.75" customHeight="1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</row>
    <row r="179" spans="1:14" ht="12.75" customHeight="1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</row>
    <row r="180" spans="1:14" ht="12.75" customHeight="1" x14ac:dyDescent="0.2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</row>
    <row r="181" spans="1:14" ht="12.75" customHeight="1" x14ac:dyDescent="0.2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</row>
    <row r="182" spans="1:14" ht="12.75" customHeight="1" x14ac:dyDescent="0.2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</row>
    <row r="183" spans="1:14" ht="12.75" customHeight="1" x14ac:dyDescent="0.2"/>
    <row r="184" spans="1:14" ht="12.75" customHeight="1" x14ac:dyDescent="0.2"/>
    <row r="185" spans="1:14" ht="12.75" customHeight="1" x14ac:dyDescent="0.2"/>
    <row r="186" spans="1:14" ht="12.75" customHeight="1" x14ac:dyDescent="0.2"/>
    <row r="187" spans="1:14" ht="12.75" customHeight="1" x14ac:dyDescent="0.2"/>
    <row r="188" spans="1:14" ht="12.75" customHeight="1" x14ac:dyDescent="0.2"/>
    <row r="189" spans="1:14" ht="12.75" customHeight="1" x14ac:dyDescent="0.2"/>
    <row r="190" spans="1:14" ht="12.75" customHeight="1" x14ac:dyDescent="0.2"/>
    <row r="191" spans="1:14" ht="12.75" customHeight="1" x14ac:dyDescent="0.2"/>
    <row r="192" spans="1:14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</sheetData>
  <sheetProtection sheet="1" objects="1" scenarios="1"/>
  <mergeCells count="87">
    <mergeCell ref="A169:N179"/>
    <mergeCell ref="A122:N132"/>
    <mergeCell ref="A78:N88"/>
    <mergeCell ref="E161:N161"/>
    <mergeCell ref="E162:N162"/>
    <mergeCell ref="E163:N163"/>
    <mergeCell ref="E164:N164"/>
    <mergeCell ref="E165:N165"/>
    <mergeCell ref="A137:N137"/>
    <mergeCell ref="E157:N157"/>
    <mergeCell ref="E158:N158"/>
    <mergeCell ref="E159:N159"/>
    <mergeCell ref="E160:N160"/>
    <mergeCell ref="A157:D157"/>
    <mergeCell ref="A158:D158"/>
    <mergeCell ref="A1:C4"/>
    <mergeCell ref="D1:I2"/>
    <mergeCell ref="D3:I4"/>
    <mergeCell ref="J3:K3"/>
    <mergeCell ref="J4:K4"/>
    <mergeCell ref="K1:N1"/>
    <mergeCell ref="M2:N2"/>
    <mergeCell ref="L3:N3"/>
    <mergeCell ref="L4:N4"/>
    <mergeCell ref="L91:N91"/>
    <mergeCell ref="L92:N92"/>
    <mergeCell ref="J91:K91"/>
    <mergeCell ref="A162:D162"/>
    <mergeCell ref="A163:D163"/>
    <mergeCell ref="A89:C92"/>
    <mergeCell ref="D89:I90"/>
    <mergeCell ref="D91:I92"/>
    <mergeCell ref="A133:C136"/>
    <mergeCell ref="D133:I134"/>
    <mergeCell ref="D135:I136"/>
    <mergeCell ref="A159:D159"/>
    <mergeCell ref="J92:K92"/>
    <mergeCell ref="L47:N47"/>
    <mergeCell ref="L48:N48"/>
    <mergeCell ref="A49:N49"/>
    <mergeCell ref="K89:N89"/>
    <mergeCell ref="M90:N90"/>
    <mergeCell ref="A7:B7"/>
    <mergeCell ref="C7:G7"/>
    <mergeCell ref="H7:J7"/>
    <mergeCell ref="A6:E6"/>
    <mergeCell ref="A5:N5"/>
    <mergeCell ref="F6:N6"/>
    <mergeCell ref="K7:N7"/>
    <mergeCell ref="K8:N8"/>
    <mergeCell ref="K9:N9"/>
    <mergeCell ref="A11:H11"/>
    <mergeCell ref="A45:C48"/>
    <mergeCell ref="D45:I46"/>
    <mergeCell ref="D47:I48"/>
    <mergeCell ref="J47:K47"/>
    <mergeCell ref="J48:K48"/>
    <mergeCell ref="I11:N11"/>
    <mergeCell ref="A8:B8"/>
    <mergeCell ref="C8:G8"/>
    <mergeCell ref="H8:J8"/>
    <mergeCell ref="A9:B9"/>
    <mergeCell ref="C9:G9"/>
    <mergeCell ref="H9:J9"/>
    <mergeCell ref="A40:N44"/>
    <mergeCell ref="E168:N168"/>
    <mergeCell ref="A164:D164"/>
    <mergeCell ref="A165:D165"/>
    <mergeCell ref="A166:D166"/>
    <mergeCell ref="A167:D167"/>
    <mergeCell ref="A168:D168"/>
    <mergeCell ref="A10:F10"/>
    <mergeCell ref="K10:N10"/>
    <mergeCell ref="H10:J10"/>
    <mergeCell ref="E166:N166"/>
    <mergeCell ref="E167:N167"/>
    <mergeCell ref="J135:K135"/>
    <mergeCell ref="J136:K136"/>
    <mergeCell ref="A93:N93"/>
    <mergeCell ref="K133:N133"/>
    <mergeCell ref="M134:N134"/>
    <mergeCell ref="L135:N135"/>
    <mergeCell ref="L136:N136"/>
    <mergeCell ref="A160:D160"/>
    <mergeCell ref="A161:D161"/>
    <mergeCell ref="K45:N45"/>
    <mergeCell ref="M46:N46"/>
  </mergeCells>
  <phoneticPr fontId="20" type="noConversion"/>
  <conditionalFormatting sqref="C7:G9 K7:K10 G10">
    <cfRule type="containsBlanks" dxfId="22" priority="19">
      <formula>LEN(TRIM(C7))=0</formula>
    </cfRule>
  </conditionalFormatting>
  <conditionalFormatting sqref="D1:I2 A13:I39 A51:F77 A95:F121 A139:F156">
    <cfRule type="containsBlanks" dxfId="21" priority="20">
      <formula>LEN(TRIM(A1))=0</formula>
    </cfRule>
  </conditionalFormatting>
  <conditionalFormatting sqref="D45:I46">
    <cfRule type="containsBlanks" dxfId="19" priority="17">
      <formula>LEN(TRIM(D45))=0</formula>
    </cfRule>
  </conditionalFormatting>
  <conditionalFormatting sqref="D89:I90">
    <cfRule type="containsBlanks" dxfId="17" priority="15">
      <formula>LEN(TRIM(D89))=0</formula>
    </cfRule>
  </conditionalFormatting>
  <conditionalFormatting sqref="D133:I134">
    <cfRule type="containsBlanks" dxfId="15" priority="13">
      <formula>LEN(TRIM(D133))=0</formula>
    </cfRule>
  </conditionalFormatting>
  <conditionalFormatting sqref="E168">
    <cfRule type="containsBlanks" dxfId="13" priority="1">
      <formula>LEN(TRIM(E168))=0</formula>
    </cfRule>
  </conditionalFormatting>
  <conditionalFormatting sqref="F6">
    <cfRule type="containsBlanks" dxfId="12" priority="3">
      <formula>LEN(TRIM(F6))=0</formula>
    </cfRule>
  </conditionalFormatting>
  <conditionalFormatting sqref="G51:G77">
    <cfRule type="containsBlanks" dxfId="11" priority="8">
      <formula>LEN(TRIM(G51))=0</formula>
    </cfRule>
  </conditionalFormatting>
  <conditionalFormatting sqref="G95:G121">
    <cfRule type="containsBlanks" dxfId="10" priority="7">
      <formula>LEN(TRIM(G95))=0</formula>
    </cfRule>
  </conditionalFormatting>
  <conditionalFormatting sqref="G139:G156">
    <cfRule type="containsBlanks" dxfId="9" priority="6">
      <formula>LEN(TRIM(G139))=0</formula>
    </cfRule>
  </conditionalFormatting>
  <conditionalFormatting sqref="H51:I77 N51:N77">
    <cfRule type="containsBlanks" dxfId="8" priority="11">
      <formula>LEN(TRIM(H51))=0</formula>
    </cfRule>
  </conditionalFormatting>
  <conditionalFormatting sqref="H95:I121 N95:N121">
    <cfRule type="containsBlanks" dxfId="7" priority="10">
      <formula>LEN(TRIM(H95))=0</formula>
    </cfRule>
  </conditionalFormatting>
  <conditionalFormatting sqref="H139:I156 N139:N156">
    <cfRule type="containsBlanks" dxfId="6" priority="9">
      <formula>LEN(TRIM(H139))=0</formula>
    </cfRule>
  </conditionalFormatting>
  <conditionalFormatting sqref="N13:N39">
    <cfRule type="containsBlanks" dxfId="5" priority="12">
      <formula>LEN(TRIM(N13))=0</formula>
    </cfRule>
  </conditionalFormatting>
  <dataValidations count="4">
    <dataValidation type="list" allowBlank="1" showInputMessage="1" showErrorMessage="1" sqref="H13:H39 H95:H121 H51:H77 H139:H156" xr:uid="{C088CADF-3B3D-43ED-9143-2F6111F22E7C}">
      <formula1>"R,S,T,RST"</formula1>
    </dataValidation>
    <dataValidation type="list" allowBlank="1" showInputMessage="1" showErrorMessage="1" sqref="G13:G39 G51:G77 G95:G121 G139:G156" xr:uid="{21B8D2CC-6B29-4500-9A1B-75B478EA6798}">
      <formula1>"Viv/Dpto,L.C,S.C,E.M"</formula1>
    </dataValidation>
    <dataValidation type="list" allowBlank="1" showInputMessage="1" showErrorMessage="1" sqref="F6" xr:uid="{5EE9F0B8-730C-4EE3-97FC-0C75F77923F9}">
      <formula1>"PROYECTO, CONFORME A OBRA"</formula1>
    </dataValidation>
    <dataValidation type="list" allowBlank="1" showInputMessage="1" showErrorMessage="1" sqref="E168" xr:uid="{7EC89B05-EDD2-4CEC-887B-490AFA2DF256}">
      <formula1>"63,100,160,200,315,500"</formula1>
    </dataValidation>
  </dataValidations>
  <printOptions horizontalCentered="1"/>
  <pageMargins left="0" right="0" top="0" bottom="0.78740157480314965" header="0" footer="0"/>
  <pageSetup paperSize="9" scale="79" fitToHeight="0" orientation="landscape" r:id="rId1"/>
  <headerFooter>
    <oddFooter>Página &amp;P</oddFooter>
  </headerFooter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18A91798-0052-48FB-A81B-6BC51D58472C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  <x14:conditionalFormatting xmlns:xm="http://schemas.microsoft.com/office/excel/2006/main">
          <x14:cfRule type="containsText" priority="18" operator="containsText" id="{CE8B5431-0CBB-4617-90E2-8CC284B83600}">
            <xm:f>NOT(ISERROR(SEARCH("COLOCAR EL TITULO DEL PROYECTO",D45)))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D45:I46</xm:sqref>
        </x14:conditionalFormatting>
        <x14:conditionalFormatting xmlns:xm="http://schemas.microsoft.com/office/excel/2006/main">
          <x14:cfRule type="containsText" priority="16" operator="containsText" id="{7CFD51CC-CF2B-4CFD-B48C-568D898B2E97}">
            <xm:f>NOT(ISERROR(SEARCH("COLOCAR EL TITULO DEL PROYECTO",D89)))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D89:I90</xm:sqref>
        </x14:conditionalFormatting>
        <x14:conditionalFormatting xmlns:xm="http://schemas.microsoft.com/office/excel/2006/main">
          <x14:cfRule type="containsText" priority="14" operator="containsText" id="{3A436C16-EEBC-4E28-9B27-8D80CB141456}">
            <xm:f>NOT(ISERROR(SEARCH("COLOCAR EL TITULO DEL PROYECTO",D133)))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D133:I134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616E-07A8-4D9D-8954-47801C87D342}">
  <sheetPr codeName="Hoja10">
    <pageSetUpPr fitToPage="1"/>
  </sheetPr>
  <dimension ref="A1:AE1243"/>
  <sheetViews>
    <sheetView view="pageBreakPreview" zoomScale="85" zoomScaleNormal="85" zoomScaleSheetLayoutView="85" workbookViewId="0">
      <selection activeCell="H26" sqref="H26"/>
    </sheetView>
  </sheetViews>
  <sheetFormatPr baseColWidth="10" defaultColWidth="12.5703125" defaultRowHeight="15" customHeight="1" x14ac:dyDescent="0.2"/>
  <cols>
    <col min="1" max="1" width="12" style="11" customWidth="1"/>
    <col min="2" max="2" width="19.42578125" style="11" customWidth="1"/>
    <col min="3" max="3" width="35.7109375" style="11" customWidth="1"/>
    <col min="4" max="4" width="9.140625" style="11" customWidth="1"/>
    <col min="5" max="5" width="7.28515625" style="11" customWidth="1"/>
    <col min="6" max="6" width="9.85546875" style="11" customWidth="1"/>
    <col min="7" max="7" width="10.42578125" style="11" customWidth="1"/>
    <col min="8" max="8" width="6.7109375" style="11" bestFit="1" customWidth="1"/>
    <col min="9" max="9" width="9" style="11" bestFit="1" customWidth="1"/>
    <col min="10" max="12" width="11.28515625" style="11" customWidth="1"/>
    <col min="13" max="13" width="12" style="11" customWidth="1"/>
    <col min="14" max="14" width="11.7109375" style="11" customWidth="1"/>
    <col min="15" max="29" width="10.5703125" style="11" customWidth="1"/>
    <col min="30" max="16384" width="12.5703125" style="11"/>
  </cols>
  <sheetData>
    <row r="1" spans="1:31" ht="15" customHeight="1" x14ac:dyDescent="0.2">
      <c r="A1" s="207"/>
      <c r="B1" s="208"/>
      <c r="C1" s="208"/>
      <c r="D1" s="213" t="s">
        <v>45</v>
      </c>
      <c r="E1" s="213"/>
      <c r="F1" s="213"/>
      <c r="G1" s="213"/>
      <c r="H1" s="213"/>
      <c r="I1" s="213"/>
      <c r="J1" s="35" t="s">
        <v>38</v>
      </c>
      <c r="K1" s="173" t="str">
        <f>Instructivo!J1</f>
        <v>GIP-PLLA-EL-BT-0002</v>
      </c>
      <c r="L1" s="173"/>
      <c r="M1" s="173"/>
      <c r="N1" s="174"/>
    </row>
    <row r="2" spans="1:31" ht="15" customHeight="1" x14ac:dyDescent="0.2">
      <c r="A2" s="209"/>
      <c r="B2" s="210"/>
      <c r="C2" s="210"/>
      <c r="D2" s="214"/>
      <c r="E2" s="214"/>
      <c r="F2" s="214"/>
      <c r="G2" s="214"/>
      <c r="H2" s="214"/>
      <c r="I2" s="214"/>
      <c r="J2" s="36" t="s">
        <v>28</v>
      </c>
      <c r="K2" s="54" t="str">
        <f>Instructivo!J2</f>
        <v>DGL/GO</v>
      </c>
      <c r="L2" s="37" t="s">
        <v>29</v>
      </c>
      <c r="M2" s="226" t="str">
        <f>Instructivo!L2</f>
        <v>03</v>
      </c>
      <c r="N2" s="227"/>
    </row>
    <row r="3" spans="1:31" ht="15" customHeight="1" x14ac:dyDescent="0.2">
      <c r="A3" s="209"/>
      <c r="B3" s="210"/>
      <c r="C3" s="210"/>
      <c r="D3" s="172" t="str">
        <f>Instructivo!C3</f>
        <v>PLANILLA DE CARGAS PARA LOTEOS O PH</v>
      </c>
      <c r="E3" s="172"/>
      <c r="F3" s="172"/>
      <c r="G3" s="172"/>
      <c r="H3" s="172"/>
      <c r="I3" s="172"/>
      <c r="J3" s="176" t="s">
        <v>30</v>
      </c>
      <c r="K3" s="176"/>
      <c r="L3" s="177" t="str">
        <f>Instructivo!K3</f>
        <v>Vigente</v>
      </c>
      <c r="M3" s="177"/>
      <c r="N3" s="178"/>
    </row>
    <row r="4" spans="1:31" ht="15" customHeight="1" x14ac:dyDescent="0.2">
      <c r="A4" s="209"/>
      <c r="B4" s="210"/>
      <c r="C4" s="210"/>
      <c r="D4" s="172"/>
      <c r="E4" s="172"/>
      <c r="F4" s="172"/>
      <c r="G4" s="172"/>
      <c r="H4" s="172"/>
      <c r="I4" s="172"/>
      <c r="J4" s="176" t="s">
        <v>31</v>
      </c>
      <c r="K4" s="176"/>
      <c r="L4" s="205" t="str">
        <f>Instructivo!K4</f>
        <v>07/08/2025</v>
      </c>
      <c r="M4" s="205"/>
      <c r="N4" s="206"/>
    </row>
    <row r="5" spans="1:31" ht="15" customHeight="1" thickBot="1" x14ac:dyDescent="0.25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</row>
    <row r="6" spans="1:31" ht="15" customHeight="1" x14ac:dyDescent="0.2">
      <c r="A6" s="198" t="s">
        <v>81</v>
      </c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1"/>
    </row>
    <row r="7" spans="1:31" ht="14.25" customHeight="1" x14ac:dyDescent="0.2">
      <c r="A7" s="219" t="s">
        <v>70</v>
      </c>
      <c r="B7" s="184"/>
      <c r="C7" s="212"/>
      <c r="D7" s="212"/>
      <c r="E7" s="212"/>
      <c r="F7" s="212"/>
      <c r="G7" s="212"/>
      <c r="H7" s="184" t="s">
        <v>71</v>
      </c>
      <c r="I7" s="184"/>
      <c r="J7" s="184"/>
      <c r="K7" s="182"/>
      <c r="L7" s="182"/>
      <c r="M7" s="182"/>
      <c r="N7" s="183"/>
    </row>
    <row r="8" spans="1:31" ht="14.25" customHeight="1" x14ac:dyDescent="0.2">
      <c r="A8" s="219" t="s">
        <v>82</v>
      </c>
      <c r="B8" s="184"/>
      <c r="C8" s="212"/>
      <c r="D8" s="212"/>
      <c r="E8" s="212"/>
      <c r="F8" s="212"/>
      <c r="G8" s="212"/>
      <c r="H8" s="184" t="s">
        <v>84</v>
      </c>
      <c r="I8" s="184"/>
      <c r="J8" s="184"/>
      <c r="K8" s="182"/>
      <c r="L8" s="182"/>
      <c r="M8" s="182"/>
      <c r="N8" s="183"/>
    </row>
    <row r="9" spans="1:31" ht="14.25" customHeight="1" x14ac:dyDescent="0.2">
      <c r="A9" s="219" t="s">
        <v>39</v>
      </c>
      <c r="B9" s="184"/>
      <c r="C9" s="211" t="str">
        <f>IF(A13=0,"",COUNT(Tabla42[Suministro Nº]))</f>
        <v/>
      </c>
      <c r="D9" s="211"/>
      <c r="E9" s="211"/>
      <c r="F9" s="211"/>
      <c r="G9" s="211"/>
      <c r="H9" s="184" t="s">
        <v>72</v>
      </c>
      <c r="I9" s="184"/>
      <c r="J9" s="184"/>
      <c r="K9" s="182"/>
      <c r="L9" s="182"/>
      <c r="M9" s="182"/>
      <c r="N9" s="183"/>
    </row>
    <row r="10" spans="1:31" ht="18.75" customHeight="1" x14ac:dyDescent="0.2">
      <c r="A10" s="237" t="s">
        <v>40</v>
      </c>
      <c r="B10" s="238"/>
      <c r="C10" s="238"/>
      <c r="D10" s="238"/>
      <c r="E10" s="238"/>
      <c r="F10" s="239"/>
      <c r="G10" s="159"/>
      <c r="H10" s="184" t="s">
        <v>90</v>
      </c>
      <c r="I10" s="184"/>
      <c r="J10" s="184"/>
      <c r="K10" s="182"/>
      <c r="L10" s="182"/>
      <c r="M10" s="182"/>
      <c r="N10" s="183"/>
    </row>
    <row r="11" spans="1:31" ht="21.75" customHeight="1" thickBot="1" x14ac:dyDescent="0.25">
      <c r="A11" s="224" t="s">
        <v>43</v>
      </c>
      <c r="B11" s="225"/>
      <c r="C11" s="225"/>
      <c r="D11" s="225"/>
      <c r="E11" s="225"/>
      <c r="F11" s="225"/>
      <c r="G11" s="225"/>
      <c r="H11" s="225"/>
      <c r="I11" s="229" t="s">
        <v>41</v>
      </c>
      <c r="J11" s="229"/>
      <c r="K11" s="229"/>
      <c r="L11" s="229"/>
      <c r="M11" s="229"/>
      <c r="N11" s="230"/>
    </row>
    <row r="12" spans="1:31" ht="52.5" customHeight="1" x14ac:dyDescent="0.2">
      <c r="A12" s="116" t="s">
        <v>42</v>
      </c>
      <c r="B12" s="123" t="s">
        <v>87</v>
      </c>
      <c r="C12" s="104" t="s">
        <v>68</v>
      </c>
      <c r="D12" s="62" t="s">
        <v>66</v>
      </c>
      <c r="E12" s="63" t="s">
        <v>67</v>
      </c>
      <c r="F12" s="64" t="s">
        <v>83</v>
      </c>
      <c r="G12" s="64" t="s">
        <v>2</v>
      </c>
      <c r="H12" s="64" t="s">
        <v>1</v>
      </c>
      <c r="I12" s="63" t="s">
        <v>11</v>
      </c>
      <c r="J12" s="63" t="s">
        <v>12</v>
      </c>
      <c r="K12" s="63" t="s">
        <v>13</v>
      </c>
      <c r="L12" s="63" t="s">
        <v>14</v>
      </c>
      <c r="M12" s="63" t="s">
        <v>15</v>
      </c>
      <c r="N12" s="120" t="s">
        <v>0</v>
      </c>
    </row>
    <row r="13" spans="1:31" ht="13.9" customHeight="1" x14ac:dyDescent="0.2">
      <c r="A13" s="117"/>
      <c r="B13" s="117"/>
      <c r="C13" s="57"/>
      <c r="D13" s="58"/>
      <c r="E13" s="59"/>
      <c r="F13" s="55"/>
      <c r="G13" s="60"/>
      <c r="H13" s="61"/>
      <c r="I13" s="105"/>
      <c r="J13" s="56" t="str">
        <f>IF(H13="R",I13*1000/(220*0.85),"")</f>
        <v/>
      </c>
      <c r="K13" s="56" t="str">
        <f>IF(H13="S",I13*1000/(220*0.85),"")</f>
        <v/>
      </c>
      <c r="L13" s="56" t="str">
        <f>IF(H13="T",I13*1000/(220*0.85),"")</f>
        <v/>
      </c>
      <c r="M13" s="56" t="str">
        <f>IF(H13="RST",I13*1000/(380*1.73*0.85),"")</f>
        <v/>
      </c>
      <c r="N13" s="121"/>
      <c r="P13" s="13"/>
      <c r="AD13" s="13"/>
      <c r="AE13" s="13"/>
    </row>
    <row r="14" spans="1:31" ht="13.9" customHeight="1" x14ac:dyDescent="0.2">
      <c r="A14" s="117"/>
      <c r="B14" s="117"/>
      <c r="C14" s="57"/>
      <c r="D14" s="58"/>
      <c r="E14" s="59"/>
      <c r="F14" s="55"/>
      <c r="G14" s="60"/>
      <c r="H14" s="61"/>
      <c r="I14" s="105"/>
      <c r="J14" s="56" t="str">
        <f t="shared" ref="J14:J252" si="0">IF(H14="R",I14*1000/(220*0.85),"")</f>
        <v/>
      </c>
      <c r="K14" s="56" t="str">
        <f t="shared" ref="K14:K252" si="1">IF(H14="S",I14*1000/(220*0.85),"")</f>
        <v/>
      </c>
      <c r="L14" s="56" t="str">
        <f t="shared" ref="L14:L252" si="2">IF(H14="T",I14*1000/(220*0.85),"")</f>
        <v/>
      </c>
      <c r="M14" s="56" t="str">
        <f t="shared" ref="M14:M252" si="3">IF(H14="RST",I14*1000/(380*1.73*0.85),"")</f>
        <v/>
      </c>
      <c r="N14" s="121"/>
      <c r="P14" s="13"/>
      <c r="AD14" s="13"/>
      <c r="AE14" s="13"/>
    </row>
    <row r="15" spans="1:31" ht="13.9" customHeight="1" x14ac:dyDescent="0.2">
      <c r="A15" s="117"/>
      <c r="B15" s="117"/>
      <c r="C15" s="57"/>
      <c r="D15" s="58"/>
      <c r="E15" s="59"/>
      <c r="F15" s="55"/>
      <c r="G15" s="60"/>
      <c r="H15" s="61"/>
      <c r="I15" s="105"/>
      <c r="J15" s="56" t="str">
        <f t="shared" si="0"/>
        <v/>
      </c>
      <c r="K15" s="56" t="str">
        <f t="shared" si="1"/>
        <v/>
      </c>
      <c r="L15" s="56" t="str">
        <f t="shared" si="2"/>
        <v/>
      </c>
      <c r="M15" s="56" t="str">
        <f t="shared" si="3"/>
        <v/>
      </c>
      <c r="N15" s="121"/>
      <c r="P15" s="13"/>
      <c r="AD15" s="13"/>
      <c r="AE15" s="13"/>
    </row>
    <row r="16" spans="1:31" ht="13.9" customHeight="1" x14ac:dyDescent="0.2">
      <c r="A16" s="117"/>
      <c r="B16" s="117"/>
      <c r="C16" s="57"/>
      <c r="D16" s="58"/>
      <c r="E16" s="59"/>
      <c r="F16" s="55"/>
      <c r="G16" s="60"/>
      <c r="H16" s="61"/>
      <c r="I16" s="105"/>
      <c r="J16" s="56" t="str">
        <f t="shared" si="0"/>
        <v/>
      </c>
      <c r="K16" s="56" t="str">
        <f t="shared" si="1"/>
        <v/>
      </c>
      <c r="L16" s="56" t="str">
        <f t="shared" si="2"/>
        <v/>
      </c>
      <c r="M16" s="56" t="str">
        <f t="shared" si="3"/>
        <v/>
      </c>
      <c r="N16" s="121"/>
      <c r="P16" s="74"/>
      <c r="AD16" s="13"/>
      <c r="AE16" s="13"/>
    </row>
    <row r="17" spans="1:31" ht="13.9" customHeight="1" x14ac:dyDescent="0.2">
      <c r="A17" s="117"/>
      <c r="B17" s="117"/>
      <c r="C17" s="57"/>
      <c r="D17" s="58"/>
      <c r="E17" s="59"/>
      <c r="F17" s="55"/>
      <c r="G17" s="60"/>
      <c r="H17" s="61"/>
      <c r="I17" s="105"/>
      <c r="J17" s="56" t="str">
        <f t="shared" si="0"/>
        <v/>
      </c>
      <c r="K17" s="56" t="str">
        <f t="shared" si="1"/>
        <v/>
      </c>
      <c r="L17" s="56" t="str">
        <f t="shared" si="2"/>
        <v/>
      </c>
      <c r="M17" s="56" t="str">
        <f t="shared" si="3"/>
        <v/>
      </c>
      <c r="N17" s="121"/>
      <c r="P17" s="13"/>
      <c r="AD17" s="13"/>
      <c r="AE17" s="13"/>
    </row>
    <row r="18" spans="1:31" ht="13.9" customHeight="1" x14ac:dyDescent="0.2">
      <c r="A18" s="117"/>
      <c r="B18" s="117"/>
      <c r="C18" s="57"/>
      <c r="D18" s="58"/>
      <c r="E18" s="59"/>
      <c r="F18" s="55"/>
      <c r="G18" s="60"/>
      <c r="H18" s="61"/>
      <c r="I18" s="105"/>
      <c r="J18" s="56" t="str">
        <f t="shared" si="0"/>
        <v/>
      </c>
      <c r="K18" s="56" t="str">
        <f t="shared" si="1"/>
        <v/>
      </c>
      <c r="L18" s="56" t="str">
        <f t="shared" si="2"/>
        <v/>
      </c>
      <c r="M18" s="56" t="str">
        <f t="shared" si="3"/>
        <v/>
      </c>
      <c r="N18" s="121"/>
      <c r="P18" s="13"/>
      <c r="AD18" s="13"/>
      <c r="AE18" s="13"/>
    </row>
    <row r="19" spans="1:31" ht="13.9" customHeight="1" x14ac:dyDescent="0.2">
      <c r="A19" s="117"/>
      <c r="B19" s="117"/>
      <c r="C19" s="57"/>
      <c r="D19" s="58"/>
      <c r="E19" s="59"/>
      <c r="F19" s="55"/>
      <c r="G19" s="60"/>
      <c r="H19" s="61"/>
      <c r="I19" s="105"/>
      <c r="J19" s="56" t="str">
        <f t="shared" si="0"/>
        <v/>
      </c>
      <c r="K19" s="56" t="str">
        <f t="shared" si="1"/>
        <v/>
      </c>
      <c r="L19" s="56" t="str">
        <f t="shared" si="2"/>
        <v/>
      </c>
      <c r="M19" s="56" t="str">
        <f t="shared" si="3"/>
        <v/>
      </c>
      <c r="N19" s="121"/>
      <c r="P19" s="13"/>
      <c r="AD19" s="13"/>
      <c r="AE19" s="13"/>
    </row>
    <row r="20" spans="1:31" ht="13.9" customHeight="1" x14ac:dyDescent="0.2">
      <c r="A20" s="117"/>
      <c r="B20" s="117"/>
      <c r="C20" s="57"/>
      <c r="D20" s="58"/>
      <c r="E20" s="59"/>
      <c r="F20" s="55"/>
      <c r="G20" s="60"/>
      <c r="H20" s="61"/>
      <c r="I20" s="105"/>
      <c r="J20" s="56" t="str">
        <f t="shared" si="0"/>
        <v/>
      </c>
      <c r="K20" s="56" t="str">
        <f t="shared" si="1"/>
        <v/>
      </c>
      <c r="L20" s="56" t="str">
        <f t="shared" si="2"/>
        <v/>
      </c>
      <c r="M20" s="56" t="str">
        <f t="shared" si="3"/>
        <v/>
      </c>
      <c r="N20" s="121"/>
      <c r="P20" s="13"/>
      <c r="AD20" s="13"/>
      <c r="AE20" s="13"/>
    </row>
    <row r="21" spans="1:31" ht="13.9" customHeight="1" x14ac:dyDescent="0.2">
      <c r="A21" s="117"/>
      <c r="B21" s="117"/>
      <c r="C21" s="57"/>
      <c r="D21" s="58"/>
      <c r="E21" s="59"/>
      <c r="F21" s="55"/>
      <c r="G21" s="60"/>
      <c r="H21" s="61"/>
      <c r="I21" s="105"/>
      <c r="J21" s="56" t="str">
        <f t="shared" si="0"/>
        <v/>
      </c>
      <c r="K21" s="56" t="str">
        <f t="shared" si="1"/>
        <v/>
      </c>
      <c r="L21" s="56" t="str">
        <f t="shared" si="2"/>
        <v/>
      </c>
      <c r="M21" s="56" t="str">
        <f t="shared" si="3"/>
        <v/>
      </c>
      <c r="N21" s="121"/>
      <c r="P21" s="13"/>
      <c r="AD21" s="13"/>
      <c r="AE21" s="13"/>
    </row>
    <row r="22" spans="1:31" ht="13.9" customHeight="1" x14ac:dyDescent="0.2">
      <c r="A22" s="117"/>
      <c r="B22" s="117"/>
      <c r="C22" s="57"/>
      <c r="D22" s="58"/>
      <c r="E22" s="59"/>
      <c r="F22" s="55"/>
      <c r="G22" s="60"/>
      <c r="H22" s="61"/>
      <c r="I22" s="105"/>
      <c r="J22" s="56" t="str">
        <f t="shared" si="0"/>
        <v/>
      </c>
      <c r="K22" s="56" t="str">
        <f t="shared" si="1"/>
        <v/>
      </c>
      <c r="L22" s="56" t="str">
        <f t="shared" si="2"/>
        <v/>
      </c>
      <c r="M22" s="56" t="str">
        <f t="shared" si="3"/>
        <v/>
      </c>
      <c r="N22" s="121"/>
      <c r="P22" s="13"/>
      <c r="AD22" s="13"/>
      <c r="AE22" s="13"/>
    </row>
    <row r="23" spans="1:31" ht="13.9" customHeight="1" x14ac:dyDescent="0.2">
      <c r="A23" s="117"/>
      <c r="B23" s="117"/>
      <c r="C23" s="57"/>
      <c r="D23" s="58"/>
      <c r="E23" s="59"/>
      <c r="F23" s="55"/>
      <c r="G23" s="60"/>
      <c r="H23" s="61"/>
      <c r="I23" s="105"/>
      <c r="J23" s="56" t="str">
        <f t="shared" ref="J23:J54" si="4">IF(H23="R",I23*1000/(220*0.85),"")</f>
        <v/>
      </c>
      <c r="K23" s="56" t="str">
        <f t="shared" ref="K23:K54" si="5">IF(H23="S",I23*1000/(220*0.85),"")</f>
        <v/>
      </c>
      <c r="L23" s="56" t="str">
        <f t="shared" ref="L23:L54" si="6">IF(H23="T",I23*1000/(220*0.85),"")</f>
        <v/>
      </c>
      <c r="M23" s="56" t="str">
        <f t="shared" ref="M23:M54" si="7">IF(H23="RST",I23*1000/(380*1.73*0.85),"")</f>
        <v/>
      </c>
      <c r="N23" s="121"/>
      <c r="P23" s="13"/>
      <c r="AD23" s="13"/>
      <c r="AE23" s="13"/>
    </row>
    <row r="24" spans="1:31" ht="13.9" customHeight="1" x14ac:dyDescent="0.2">
      <c r="A24" s="117"/>
      <c r="B24" s="117"/>
      <c r="C24" s="57"/>
      <c r="D24" s="58"/>
      <c r="E24" s="59"/>
      <c r="F24" s="55"/>
      <c r="G24" s="60"/>
      <c r="H24" s="61"/>
      <c r="I24" s="105"/>
      <c r="J24" s="56" t="str">
        <f t="shared" si="4"/>
        <v/>
      </c>
      <c r="K24" s="56" t="str">
        <f t="shared" si="5"/>
        <v/>
      </c>
      <c r="L24" s="56" t="str">
        <f t="shared" si="6"/>
        <v/>
      </c>
      <c r="M24" s="56" t="str">
        <f t="shared" si="7"/>
        <v/>
      </c>
      <c r="N24" s="121"/>
      <c r="P24" s="13"/>
      <c r="AD24" s="13"/>
      <c r="AE24" s="13"/>
    </row>
    <row r="25" spans="1:31" ht="13.9" customHeight="1" x14ac:dyDescent="0.2">
      <c r="A25" s="117"/>
      <c r="B25" s="117"/>
      <c r="C25" s="57"/>
      <c r="D25" s="58"/>
      <c r="E25" s="59"/>
      <c r="F25" s="55"/>
      <c r="G25" s="60"/>
      <c r="H25" s="61"/>
      <c r="I25" s="105"/>
      <c r="J25" s="56" t="str">
        <f t="shared" si="4"/>
        <v/>
      </c>
      <c r="K25" s="56" t="str">
        <f t="shared" si="5"/>
        <v/>
      </c>
      <c r="L25" s="56" t="str">
        <f t="shared" si="6"/>
        <v/>
      </c>
      <c r="M25" s="56" t="str">
        <f t="shared" si="7"/>
        <v/>
      </c>
      <c r="N25" s="121"/>
      <c r="P25" s="13"/>
      <c r="AD25" s="13"/>
      <c r="AE25" s="13"/>
    </row>
    <row r="26" spans="1:31" ht="13.9" customHeight="1" x14ac:dyDescent="0.2">
      <c r="A26" s="117"/>
      <c r="B26" s="117"/>
      <c r="C26" s="57"/>
      <c r="D26" s="58"/>
      <c r="E26" s="59"/>
      <c r="F26" s="55"/>
      <c r="G26" s="60"/>
      <c r="H26" s="61"/>
      <c r="I26" s="105"/>
      <c r="J26" s="56" t="str">
        <f t="shared" si="4"/>
        <v/>
      </c>
      <c r="K26" s="56" t="str">
        <f t="shared" si="5"/>
        <v/>
      </c>
      <c r="L26" s="56" t="str">
        <f t="shared" si="6"/>
        <v/>
      </c>
      <c r="M26" s="56" t="str">
        <f t="shared" si="7"/>
        <v/>
      </c>
      <c r="N26" s="121"/>
      <c r="P26" s="13"/>
      <c r="AD26" s="13"/>
      <c r="AE26" s="13"/>
    </row>
    <row r="27" spans="1:31" ht="13.9" customHeight="1" x14ac:dyDescent="0.2">
      <c r="A27" s="117"/>
      <c r="B27" s="117"/>
      <c r="C27" s="57"/>
      <c r="D27" s="58"/>
      <c r="E27" s="59"/>
      <c r="F27" s="55"/>
      <c r="G27" s="60"/>
      <c r="H27" s="61"/>
      <c r="I27" s="105"/>
      <c r="J27" s="56" t="str">
        <f t="shared" si="4"/>
        <v/>
      </c>
      <c r="K27" s="56" t="str">
        <f t="shared" si="5"/>
        <v/>
      </c>
      <c r="L27" s="56" t="str">
        <f t="shared" si="6"/>
        <v/>
      </c>
      <c r="M27" s="56" t="str">
        <f t="shared" si="7"/>
        <v/>
      </c>
      <c r="N27" s="121"/>
      <c r="P27" s="13"/>
      <c r="AD27" s="13"/>
      <c r="AE27" s="13"/>
    </row>
    <row r="28" spans="1:31" ht="13.9" customHeight="1" x14ac:dyDescent="0.2">
      <c r="A28" s="117"/>
      <c r="B28" s="117"/>
      <c r="C28" s="57"/>
      <c r="D28" s="58"/>
      <c r="E28" s="59"/>
      <c r="F28" s="55"/>
      <c r="G28" s="60"/>
      <c r="H28" s="61"/>
      <c r="I28" s="105"/>
      <c r="J28" s="56" t="str">
        <f t="shared" si="4"/>
        <v/>
      </c>
      <c r="K28" s="56" t="str">
        <f t="shared" si="5"/>
        <v/>
      </c>
      <c r="L28" s="56" t="str">
        <f t="shared" si="6"/>
        <v/>
      </c>
      <c r="M28" s="56" t="str">
        <f t="shared" si="7"/>
        <v/>
      </c>
      <c r="N28" s="121"/>
      <c r="P28" s="13"/>
      <c r="AD28" s="13"/>
      <c r="AE28" s="13"/>
    </row>
    <row r="29" spans="1:31" ht="13.9" customHeight="1" x14ac:dyDescent="0.2">
      <c r="A29" s="117"/>
      <c r="B29" s="117"/>
      <c r="C29" s="57"/>
      <c r="D29" s="58"/>
      <c r="E29" s="59"/>
      <c r="F29" s="55"/>
      <c r="G29" s="60"/>
      <c r="H29" s="61"/>
      <c r="I29" s="105"/>
      <c r="J29" s="56" t="str">
        <f t="shared" si="4"/>
        <v/>
      </c>
      <c r="K29" s="56" t="str">
        <f t="shared" si="5"/>
        <v/>
      </c>
      <c r="L29" s="56" t="str">
        <f t="shared" si="6"/>
        <v/>
      </c>
      <c r="M29" s="56" t="str">
        <f t="shared" si="7"/>
        <v/>
      </c>
      <c r="N29" s="121"/>
      <c r="P29" s="13"/>
      <c r="AD29" s="13"/>
      <c r="AE29" s="13"/>
    </row>
    <row r="30" spans="1:31" ht="13.9" customHeight="1" x14ac:dyDescent="0.2">
      <c r="A30" s="117"/>
      <c r="B30" s="117"/>
      <c r="C30" s="57"/>
      <c r="D30" s="58"/>
      <c r="E30" s="59"/>
      <c r="F30" s="55"/>
      <c r="G30" s="60"/>
      <c r="H30" s="61"/>
      <c r="I30" s="105"/>
      <c r="J30" s="56" t="str">
        <f t="shared" si="4"/>
        <v/>
      </c>
      <c r="K30" s="56" t="str">
        <f t="shared" si="5"/>
        <v/>
      </c>
      <c r="L30" s="56" t="str">
        <f t="shared" si="6"/>
        <v/>
      </c>
      <c r="M30" s="56" t="str">
        <f t="shared" si="7"/>
        <v/>
      </c>
      <c r="N30" s="121"/>
      <c r="P30" s="13"/>
      <c r="AD30" s="13"/>
      <c r="AE30" s="13"/>
    </row>
    <row r="31" spans="1:31" ht="13.9" customHeight="1" x14ac:dyDescent="0.2">
      <c r="A31" s="117"/>
      <c r="B31" s="117"/>
      <c r="C31" s="57"/>
      <c r="D31" s="58"/>
      <c r="E31" s="59"/>
      <c r="F31" s="55"/>
      <c r="G31" s="60"/>
      <c r="H31" s="61"/>
      <c r="I31" s="105"/>
      <c r="J31" s="56" t="str">
        <f t="shared" si="4"/>
        <v/>
      </c>
      <c r="K31" s="56" t="str">
        <f t="shared" si="5"/>
        <v/>
      </c>
      <c r="L31" s="56" t="str">
        <f t="shared" si="6"/>
        <v/>
      </c>
      <c r="M31" s="56" t="str">
        <f t="shared" si="7"/>
        <v/>
      </c>
      <c r="N31" s="121"/>
      <c r="P31" s="13"/>
      <c r="AD31" s="13"/>
      <c r="AE31" s="13"/>
    </row>
    <row r="32" spans="1:31" ht="13.9" customHeight="1" x14ac:dyDescent="0.2">
      <c r="A32" s="117"/>
      <c r="B32" s="117"/>
      <c r="C32" s="57"/>
      <c r="D32" s="58"/>
      <c r="E32" s="59"/>
      <c r="F32" s="55"/>
      <c r="G32" s="60"/>
      <c r="H32" s="61"/>
      <c r="I32" s="105"/>
      <c r="J32" s="56" t="str">
        <f t="shared" si="4"/>
        <v/>
      </c>
      <c r="K32" s="56" t="str">
        <f t="shared" si="5"/>
        <v/>
      </c>
      <c r="L32" s="56" t="str">
        <f t="shared" si="6"/>
        <v/>
      </c>
      <c r="M32" s="56" t="str">
        <f t="shared" si="7"/>
        <v/>
      </c>
      <c r="N32" s="121"/>
      <c r="P32" s="13"/>
      <c r="AD32" s="13"/>
      <c r="AE32" s="13"/>
    </row>
    <row r="33" spans="1:31" ht="13.9" customHeight="1" x14ac:dyDescent="0.2">
      <c r="A33" s="117"/>
      <c r="B33" s="117"/>
      <c r="C33" s="57"/>
      <c r="D33" s="58"/>
      <c r="E33" s="59"/>
      <c r="F33" s="55"/>
      <c r="G33" s="60"/>
      <c r="H33" s="61"/>
      <c r="I33" s="105"/>
      <c r="J33" s="56" t="str">
        <f t="shared" si="4"/>
        <v/>
      </c>
      <c r="K33" s="56" t="str">
        <f t="shared" si="5"/>
        <v/>
      </c>
      <c r="L33" s="56" t="str">
        <f t="shared" si="6"/>
        <v/>
      </c>
      <c r="M33" s="56" t="str">
        <f t="shared" si="7"/>
        <v/>
      </c>
      <c r="N33" s="121"/>
      <c r="P33" s="13"/>
      <c r="AD33" s="13"/>
      <c r="AE33" s="13"/>
    </row>
    <row r="34" spans="1:31" ht="13.9" customHeight="1" x14ac:dyDescent="0.2">
      <c r="A34" s="117"/>
      <c r="B34" s="117"/>
      <c r="C34" s="57"/>
      <c r="D34" s="58"/>
      <c r="E34" s="59"/>
      <c r="F34" s="55"/>
      <c r="G34" s="60"/>
      <c r="H34" s="61"/>
      <c r="I34" s="105"/>
      <c r="J34" s="56" t="str">
        <f t="shared" si="4"/>
        <v/>
      </c>
      <c r="K34" s="56" t="str">
        <f t="shared" si="5"/>
        <v/>
      </c>
      <c r="L34" s="56" t="str">
        <f t="shared" si="6"/>
        <v/>
      </c>
      <c r="M34" s="56" t="str">
        <f t="shared" si="7"/>
        <v/>
      </c>
      <c r="N34" s="121"/>
      <c r="P34" s="13"/>
      <c r="AD34" s="13"/>
      <c r="AE34" s="13"/>
    </row>
    <row r="35" spans="1:31" ht="13.9" customHeight="1" x14ac:dyDescent="0.2">
      <c r="A35" s="117"/>
      <c r="B35" s="117"/>
      <c r="C35" s="57"/>
      <c r="D35" s="58"/>
      <c r="E35" s="59"/>
      <c r="F35" s="55"/>
      <c r="G35" s="60"/>
      <c r="H35" s="61"/>
      <c r="I35" s="105"/>
      <c r="J35" s="56" t="str">
        <f t="shared" si="4"/>
        <v/>
      </c>
      <c r="K35" s="56" t="str">
        <f t="shared" si="5"/>
        <v/>
      </c>
      <c r="L35" s="56" t="str">
        <f t="shared" si="6"/>
        <v/>
      </c>
      <c r="M35" s="56" t="str">
        <f t="shared" si="7"/>
        <v/>
      </c>
      <c r="N35" s="121"/>
      <c r="P35" s="13"/>
      <c r="AD35" s="13"/>
      <c r="AE35" s="13"/>
    </row>
    <row r="36" spans="1:31" ht="13.9" customHeight="1" x14ac:dyDescent="0.2">
      <c r="A36" s="117"/>
      <c r="B36" s="117"/>
      <c r="C36" s="57"/>
      <c r="D36" s="58"/>
      <c r="E36" s="59"/>
      <c r="F36" s="55"/>
      <c r="G36" s="60"/>
      <c r="H36" s="61"/>
      <c r="I36" s="105"/>
      <c r="J36" s="56" t="str">
        <f t="shared" si="4"/>
        <v/>
      </c>
      <c r="K36" s="56" t="str">
        <f t="shared" si="5"/>
        <v/>
      </c>
      <c r="L36" s="56" t="str">
        <f t="shared" si="6"/>
        <v/>
      </c>
      <c r="M36" s="56" t="str">
        <f t="shared" si="7"/>
        <v/>
      </c>
      <c r="N36" s="121"/>
      <c r="P36" s="13"/>
      <c r="AD36" s="13"/>
      <c r="AE36" s="13"/>
    </row>
    <row r="37" spans="1:31" ht="13.9" customHeight="1" x14ac:dyDescent="0.2">
      <c r="A37" s="117"/>
      <c r="B37" s="117"/>
      <c r="C37" s="57"/>
      <c r="D37" s="58"/>
      <c r="E37" s="59"/>
      <c r="F37" s="55"/>
      <c r="G37" s="60"/>
      <c r="H37" s="61"/>
      <c r="I37" s="105"/>
      <c r="J37" s="56" t="str">
        <f t="shared" si="4"/>
        <v/>
      </c>
      <c r="K37" s="56" t="str">
        <f t="shared" si="5"/>
        <v/>
      </c>
      <c r="L37" s="56" t="str">
        <f t="shared" si="6"/>
        <v/>
      </c>
      <c r="M37" s="56" t="str">
        <f t="shared" si="7"/>
        <v/>
      </c>
      <c r="N37" s="121"/>
      <c r="P37" s="13"/>
      <c r="AD37" s="13"/>
      <c r="AE37" s="13"/>
    </row>
    <row r="38" spans="1:31" ht="13.9" customHeight="1" x14ac:dyDescent="0.2">
      <c r="A38" s="117"/>
      <c r="B38" s="117"/>
      <c r="C38" s="57"/>
      <c r="D38" s="58"/>
      <c r="E38" s="59"/>
      <c r="F38" s="55"/>
      <c r="G38" s="60"/>
      <c r="H38" s="61"/>
      <c r="I38" s="105"/>
      <c r="J38" s="56" t="str">
        <f t="shared" si="4"/>
        <v/>
      </c>
      <c r="K38" s="56" t="str">
        <f t="shared" si="5"/>
        <v/>
      </c>
      <c r="L38" s="56" t="str">
        <f t="shared" si="6"/>
        <v/>
      </c>
      <c r="M38" s="56" t="str">
        <f t="shared" si="7"/>
        <v/>
      </c>
      <c r="N38" s="121"/>
      <c r="P38" s="13"/>
      <c r="AD38" s="13"/>
      <c r="AE38" s="13"/>
    </row>
    <row r="39" spans="1:31" ht="13.9" customHeight="1" x14ac:dyDescent="0.2">
      <c r="A39" s="117"/>
      <c r="B39" s="117"/>
      <c r="C39" s="57"/>
      <c r="D39" s="58"/>
      <c r="E39" s="59"/>
      <c r="F39" s="55"/>
      <c r="G39" s="60"/>
      <c r="H39" s="61"/>
      <c r="I39" s="105"/>
      <c r="J39" s="56" t="str">
        <f t="shared" si="4"/>
        <v/>
      </c>
      <c r="K39" s="56" t="str">
        <f t="shared" si="5"/>
        <v/>
      </c>
      <c r="L39" s="56" t="str">
        <f t="shared" si="6"/>
        <v/>
      </c>
      <c r="M39" s="56" t="str">
        <f t="shared" si="7"/>
        <v/>
      </c>
      <c r="N39" s="121"/>
      <c r="P39" s="13"/>
      <c r="AD39" s="13"/>
      <c r="AE39" s="13"/>
    </row>
    <row r="40" spans="1:31" ht="13.9" customHeight="1" x14ac:dyDescent="0.2">
      <c r="A40" s="117"/>
      <c r="B40" s="117"/>
      <c r="C40" s="57"/>
      <c r="D40" s="58"/>
      <c r="E40" s="59"/>
      <c r="F40" s="55"/>
      <c r="G40" s="60"/>
      <c r="H40" s="61"/>
      <c r="I40" s="105"/>
      <c r="J40" s="56" t="str">
        <f t="shared" si="4"/>
        <v/>
      </c>
      <c r="K40" s="56" t="str">
        <f t="shared" si="5"/>
        <v/>
      </c>
      <c r="L40" s="56" t="str">
        <f t="shared" si="6"/>
        <v/>
      </c>
      <c r="M40" s="56" t="str">
        <f t="shared" si="7"/>
        <v/>
      </c>
      <c r="N40" s="121"/>
      <c r="P40" s="13"/>
      <c r="AD40" s="13"/>
      <c r="AE40" s="13"/>
    </row>
    <row r="41" spans="1:31" ht="13.9" customHeight="1" x14ac:dyDescent="0.2">
      <c r="A41" s="117"/>
      <c r="B41" s="117"/>
      <c r="C41" s="57"/>
      <c r="D41" s="58"/>
      <c r="E41" s="59"/>
      <c r="F41" s="55"/>
      <c r="G41" s="60"/>
      <c r="H41" s="61"/>
      <c r="I41" s="105"/>
      <c r="J41" s="56" t="str">
        <f t="shared" si="4"/>
        <v/>
      </c>
      <c r="K41" s="56" t="str">
        <f t="shared" si="5"/>
        <v/>
      </c>
      <c r="L41" s="56" t="str">
        <f t="shared" si="6"/>
        <v/>
      </c>
      <c r="M41" s="56" t="str">
        <f t="shared" si="7"/>
        <v/>
      </c>
      <c r="N41" s="121"/>
      <c r="P41" s="13"/>
      <c r="AD41" s="13"/>
      <c r="AE41" s="13"/>
    </row>
    <row r="42" spans="1:31" ht="13.9" customHeight="1" x14ac:dyDescent="0.2">
      <c r="A42" s="117"/>
      <c r="B42" s="117"/>
      <c r="C42" s="57"/>
      <c r="D42" s="58"/>
      <c r="E42" s="59"/>
      <c r="F42" s="55"/>
      <c r="G42" s="60"/>
      <c r="H42" s="61"/>
      <c r="I42" s="105"/>
      <c r="J42" s="56" t="str">
        <f t="shared" si="4"/>
        <v/>
      </c>
      <c r="K42" s="56" t="str">
        <f t="shared" si="5"/>
        <v/>
      </c>
      <c r="L42" s="56" t="str">
        <f t="shared" si="6"/>
        <v/>
      </c>
      <c r="M42" s="56" t="str">
        <f t="shared" si="7"/>
        <v/>
      </c>
      <c r="N42" s="121"/>
      <c r="P42" s="13"/>
      <c r="AD42" s="13"/>
      <c r="AE42" s="13"/>
    </row>
    <row r="43" spans="1:31" ht="13.9" customHeight="1" x14ac:dyDescent="0.2">
      <c r="A43" s="117"/>
      <c r="B43" s="117"/>
      <c r="C43" s="57"/>
      <c r="D43" s="58"/>
      <c r="E43" s="59"/>
      <c r="F43" s="55"/>
      <c r="G43" s="60"/>
      <c r="H43" s="61"/>
      <c r="I43" s="105"/>
      <c r="J43" s="56" t="str">
        <f t="shared" si="4"/>
        <v/>
      </c>
      <c r="K43" s="56" t="str">
        <f t="shared" si="5"/>
        <v/>
      </c>
      <c r="L43" s="56" t="str">
        <f t="shared" si="6"/>
        <v/>
      </c>
      <c r="M43" s="56" t="str">
        <f t="shared" si="7"/>
        <v/>
      </c>
      <c r="N43" s="121"/>
      <c r="P43" s="13"/>
      <c r="AD43" s="13"/>
      <c r="AE43" s="13"/>
    </row>
    <row r="44" spans="1:31" ht="13.9" customHeight="1" x14ac:dyDescent="0.2">
      <c r="A44" s="117"/>
      <c r="B44" s="117"/>
      <c r="C44" s="57"/>
      <c r="D44" s="58"/>
      <c r="E44" s="59"/>
      <c r="F44" s="55"/>
      <c r="G44" s="60"/>
      <c r="H44" s="61"/>
      <c r="I44" s="105"/>
      <c r="J44" s="56" t="str">
        <f t="shared" si="4"/>
        <v/>
      </c>
      <c r="K44" s="56" t="str">
        <f t="shared" si="5"/>
        <v/>
      </c>
      <c r="L44" s="56" t="str">
        <f t="shared" si="6"/>
        <v/>
      </c>
      <c r="M44" s="56" t="str">
        <f t="shared" si="7"/>
        <v/>
      </c>
      <c r="N44" s="121"/>
      <c r="P44" s="13"/>
      <c r="AD44" s="13"/>
      <c r="AE44" s="13"/>
    </row>
    <row r="45" spans="1:31" ht="13.9" customHeight="1" x14ac:dyDescent="0.2">
      <c r="A45" s="117"/>
      <c r="B45" s="117"/>
      <c r="C45" s="57"/>
      <c r="D45" s="58"/>
      <c r="E45" s="59"/>
      <c r="F45" s="55"/>
      <c r="G45" s="60"/>
      <c r="H45" s="61"/>
      <c r="I45" s="105"/>
      <c r="J45" s="56" t="str">
        <f t="shared" si="4"/>
        <v/>
      </c>
      <c r="K45" s="56" t="str">
        <f t="shared" si="5"/>
        <v/>
      </c>
      <c r="L45" s="56" t="str">
        <f t="shared" si="6"/>
        <v/>
      </c>
      <c r="M45" s="56" t="str">
        <f t="shared" si="7"/>
        <v/>
      </c>
      <c r="N45" s="121"/>
      <c r="P45" s="13"/>
      <c r="AD45" s="13"/>
      <c r="AE45" s="13"/>
    </row>
    <row r="46" spans="1:31" ht="13.9" customHeight="1" x14ac:dyDescent="0.2">
      <c r="A46" s="117"/>
      <c r="B46" s="117"/>
      <c r="C46" s="57"/>
      <c r="D46" s="58"/>
      <c r="E46" s="59"/>
      <c r="F46" s="55"/>
      <c r="G46" s="60"/>
      <c r="H46" s="61"/>
      <c r="I46" s="105"/>
      <c r="J46" s="56" t="str">
        <f t="shared" si="4"/>
        <v/>
      </c>
      <c r="K46" s="56" t="str">
        <f t="shared" si="5"/>
        <v/>
      </c>
      <c r="L46" s="56" t="str">
        <f t="shared" si="6"/>
        <v/>
      </c>
      <c r="M46" s="56" t="str">
        <f t="shared" si="7"/>
        <v/>
      </c>
      <c r="N46" s="121"/>
      <c r="P46" s="13"/>
      <c r="AD46" s="13"/>
      <c r="AE46" s="13"/>
    </row>
    <row r="47" spans="1:31" ht="13.9" customHeight="1" x14ac:dyDescent="0.2">
      <c r="A47" s="117"/>
      <c r="B47" s="117"/>
      <c r="C47" s="57"/>
      <c r="D47" s="58"/>
      <c r="E47" s="59"/>
      <c r="F47" s="55"/>
      <c r="G47" s="60"/>
      <c r="H47" s="61"/>
      <c r="I47" s="105"/>
      <c r="J47" s="56" t="str">
        <f t="shared" si="4"/>
        <v/>
      </c>
      <c r="K47" s="56" t="str">
        <f t="shared" si="5"/>
        <v/>
      </c>
      <c r="L47" s="56" t="str">
        <f t="shared" si="6"/>
        <v/>
      </c>
      <c r="M47" s="56" t="str">
        <f t="shared" si="7"/>
        <v/>
      </c>
      <c r="N47" s="121"/>
      <c r="P47" s="13"/>
      <c r="AD47" s="13"/>
      <c r="AE47" s="13"/>
    </row>
    <row r="48" spans="1:31" ht="13.9" customHeight="1" x14ac:dyDescent="0.2">
      <c r="A48" s="117"/>
      <c r="B48" s="117"/>
      <c r="C48" s="57"/>
      <c r="D48" s="58"/>
      <c r="E48" s="59"/>
      <c r="F48" s="55"/>
      <c r="G48" s="60"/>
      <c r="H48" s="61"/>
      <c r="I48" s="105"/>
      <c r="J48" s="56" t="str">
        <f t="shared" si="4"/>
        <v/>
      </c>
      <c r="K48" s="56" t="str">
        <f t="shared" si="5"/>
        <v/>
      </c>
      <c r="L48" s="56" t="str">
        <f t="shared" si="6"/>
        <v/>
      </c>
      <c r="M48" s="56" t="str">
        <f t="shared" si="7"/>
        <v/>
      </c>
      <c r="N48" s="121"/>
      <c r="P48" s="13"/>
      <c r="AD48" s="13"/>
      <c r="AE48" s="13"/>
    </row>
    <row r="49" spans="1:31" ht="13.9" customHeight="1" x14ac:dyDescent="0.2">
      <c r="A49" s="117"/>
      <c r="B49" s="117"/>
      <c r="C49" s="57"/>
      <c r="D49" s="58"/>
      <c r="E49" s="59"/>
      <c r="F49" s="55"/>
      <c r="G49" s="60"/>
      <c r="H49" s="61"/>
      <c r="I49" s="105"/>
      <c r="J49" s="56" t="str">
        <f t="shared" si="4"/>
        <v/>
      </c>
      <c r="K49" s="56" t="str">
        <f t="shared" si="5"/>
        <v/>
      </c>
      <c r="L49" s="56" t="str">
        <f t="shared" si="6"/>
        <v/>
      </c>
      <c r="M49" s="56" t="str">
        <f t="shared" si="7"/>
        <v/>
      </c>
      <c r="N49" s="121"/>
      <c r="P49" s="13"/>
      <c r="AD49" s="13"/>
      <c r="AE49" s="13"/>
    </row>
    <row r="50" spans="1:31" ht="13.9" customHeight="1" x14ac:dyDescent="0.2">
      <c r="A50" s="117"/>
      <c r="B50" s="117"/>
      <c r="C50" s="57"/>
      <c r="D50" s="58"/>
      <c r="E50" s="59"/>
      <c r="F50" s="55"/>
      <c r="G50" s="60"/>
      <c r="H50" s="61"/>
      <c r="I50" s="105"/>
      <c r="J50" s="56" t="str">
        <f t="shared" si="4"/>
        <v/>
      </c>
      <c r="K50" s="56" t="str">
        <f t="shared" si="5"/>
        <v/>
      </c>
      <c r="L50" s="56" t="str">
        <f t="shared" si="6"/>
        <v/>
      </c>
      <c r="M50" s="56" t="str">
        <f t="shared" si="7"/>
        <v/>
      </c>
      <c r="N50" s="121"/>
      <c r="P50" s="13"/>
      <c r="AD50" s="13"/>
      <c r="AE50" s="13"/>
    </row>
    <row r="51" spans="1:31" ht="13.9" customHeight="1" x14ac:dyDescent="0.2">
      <c r="A51" s="117"/>
      <c r="B51" s="117"/>
      <c r="C51" s="57"/>
      <c r="D51" s="58"/>
      <c r="E51" s="59"/>
      <c r="F51" s="55"/>
      <c r="G51" s="60"/>
      <c r="H51" s="61"/>
      <c r="I51" s="105"/>
      <c r="J51" s="56" t="str">
        <f t="shared" si="4"/>
        <v/>
      </c>
      <c r="K51" s="56" t="str">
        <f t="shared" si="5"/>
        <v/>
      </c>
      <c r="L51" s="56" t="str">
        <f t="shared" si="6"/>
        <v/>
      </c>
      <c r="M51" s="56" t="str">
        <f t="shared" si="7"/>
        <v/>
      </c>
      <c r="N51" s="121"/>
      <c r="P51" s="13"/>
      <c r="AD51" s="13"/>
      <c r="AE51" s="13"/>
    </row>
    <row r="52" spans="1:31" ht="13.9" customHeight="1" x14ac:dyDescent="0.2">
      <c r="A52" s="117"/>
      <c r="B52" s="117"/>
      <c r="C52" s="57"/>
      <c r="D52" s="58"/>
      <c r="E52" s="59"/>
      <c r="F52" s="55"/>
      <c r="G52" s="60"/>
      <c r="H52" s="61"/>
      <c r="I52" s="105"/>
      <c r="J52" s="56" t="str">
        <f t="shared" si="4"/>
        <v/>
      </c>
      <c r="K52" s="56" t="str">
        <f t="shared" si="5"/>
        <v/>
      </c>
      <c r="L52" s="56" t="str">
        <f t="shared" si="6"/>
        <v/>
      </c>
      <c r="M52" s="56" t="str">
        <f t="shared" si="7"/>
        <v/>
      </c>
      <c r="N52" s="121"/>
      <c r="P52" s="13"/>
      <c r="AD52" s="13"/>
      <c r="AE52" s="13"/>
    </row>
    <row r="53" spans="1:31" ht="13.9" customHeight="1" x14ac:dyDescent="0.2">
      <c r="A53" s="117"/>
      <c r="B53" s="117"/>
      <c r="C53" s="57"/>
      <c r="D53" s="58"/>
      <c r="E53" s="59"/>
      <c r="F53" s="55"/>
      <c r="G53" s="60"/>
      <c r="H53" s="61"/>
      <c r="I53" s="105"/>
      <c r="J53" s="56" t="str">
        <f t="shared" si="4"/>
        <v/>
      </c>
      <c r="K53" s="56" t="str">
        <f t="shared" si="5"/>
        <v/>
      </c>
      <c r="L53" s="56" t="str">
        <f t="shared" si="6"/>
        <v/>
      </c>
      <c r="M53" s="56" t="str">
        <f t="shared" si="7"/>
        <v/>
      </c>
      <c r="N53" s="121"/>
      <c r="P53" s="13"/>
      <c r="AD53" s="13"/>
      <c r="AE53" s="13"/>
    </row>
    <row r="54" spans="1:31" ht="13.9" customHeight="1" x14ac:dyDescent="0.2">
      <c r="A54" s="117"/>
      <c r="B54" s="117"/>
      <c r="C54" s="57"/>
      <c r="D54" s="58"/>
      <c r="E54" s="59"/>
      <c r="F54" s="55"/>
      <c r="G54" s="60"/>
      <c r="H54" s="61"/>
      <c r="I54" s="105"/>
      <c r="J54" s="56" t="str">
        <f t="shared" si="4"/>
        <v/>
      </c>
      <c r="K54" s="56" t="str">
        <f t="shared" si="5"/>
        <v/>
      </c>
      <c r="L54" s="56" t="str">
        <f t="shared" si="6"/>
        <v/>
      </c>
      <c r="M54" s="56" t="str">
        <f t="shared" si="7"/>
        <v/>
      </c>
      <c r="N54" s="121"/>
      <c r="P54" s="13"/>
      <c r="AD54" s="13"/>
      <c r="AE54" s="13"/>
    </row>
    <row r="55" spans="1:31" ht="13.9" customHeight="1" x14ac:dyDescent="0.2">
      <c r="A55" s="117"/>
      <c r="B55" s="117"/>
      <c r="C55" s="57"/>
      <c r="D55" s="58"/>
      <c r="E55" s="59"/>
      <c r="F55" s="55"/>
      <c r="G55" s="60"/>
      <c r="H55" s="61"/>
      <c r="I55" s="105"/>
      <c r="J55" s="56" t="str">
        <f t="shared" ref="J55:J86" si="8">IF(H55="R",I55*1000/(220*0.85),"")</f>
        <v/>
      </c>
      <c r="K55" s="56" t="str">
        <f t="shared" ref="K55:K86" si="9">IF(H55="S",I55*1000/(220*0.85),"")</f>
        <v/>
      </c>
      <c r="L55" s="56" t="str">
        <f t="shared" ref="L55:L86" si="10">IF(H55="T",I55*1000/(220*0.85),"")</f>
        <v/>
      </c>
      <c r="M55" s="56" t="str">
        <f t="shared" ref="M55:M86" si="11">IF(H55="RST",I55*1000/(380*1.73*0.85),"")</f>
        <v/>
      </c>
      <c r="N55" s="121"/>
      <c r="P55" s="13"/>
      <c r="AD55" s="13"/>
      <c r="AE55" s="13"/>
    </row>
    <row r="56" spans="1:31" ht="13.9" customHeight="1" x14ac:dyDescent="0.2">
      <c r="A56" s="117"/>
      <c r="B56" s="117"/>
      <c r="C56" s="57"/>
      <c r="D56" s="58"/>
      <c r="E56" s="59"/>
      <c r="F56" s="55"/>
      <c r="G56" s="60"/>
      <c r="H56" s="61"/>
      <c r="I56" s="105"/>
      <c r="J56" s="56" t="str">
        <f t="shared" si="8"/>
        <v/>
      </c>
      <c r="K56" s="56" t="str">
        <f t="shared" si="9"/>
        <v/>
      </c>
      <c r="L56" s="56" t="str">
        <f t="shared" si="10"/>
        <v/>
      </c>
      <c r="M56" s="56" t="str">
        <f t="shared" si="11"/>
        <v/>
      </c>
      <c r="N56" s="121"/>
      <c r="P56" s="13"/>
      <c r="AD56" s="13"/>
      <c r="AE56" s="13"/>
    </row>
    <row r="57" spans="1:31" ht="13.9" customHeight="1" x14ac:dyDescent="0.2">
      <c r="A57" s="117"/>
      <c r="B57" s="117"/>
      <c r="C57" s="57"/>
      <c r="D57" s="58"/>
      <c r="E57" s="59"/>
      <c r="F57" s="55"/>
      <c r="G57" s="60"/>
      <c r="H57" s="61"/>
      <c r="I57" s="105"/>
      <c r="J57" s="56" t="str">
        <f t="shared" si="8"/>
        <v/>
      </c>
      <c r="K57" s="56" t="str">
        <f t="shared" si="9"/>
        <v/>
      </c>
      <c r="L57" s="56" t="str">
        <f t="shared" si="10"/>
        <v/>
      </c>
      <c r="M57" s="56" t="str">
        <f t="shared" si="11"/>
        <v/>
      </c>
      <c r="N57" s="121"/>
      <c r="P57" s="13"/>
      <c r="AD57" s="13"/>
      <c r="AE57" s="13"/>
    </row>
    <row r="58" spans="1:31" ht="13.9" customHeight="1" x14ac:dyDescent="0.2">
      <c r="A58" s="117"/>
      <c r="B58" s="117"/>
      <c r="C58" s="57"/>
      <c r="D58" s="58"/>
      <c r="E58" s="59"/>
      <c r="F58" s="55"/>
      <c r="G58" s="60"/>
      <c r="H58" s="61"/>
      <c r="I58" s="105"/>
      <c r="J58" s="56" t="str">
        <f t="shared" si="8"/>
        <v/>
      </c>
      <c r="K58" s="56" t="str">
        <f t="shared" si="9"/>
        <v/>
      </c>
      <c r="L58" s="56" t="str">
        <f t="shared" si="10"/>
        <v/>
      </c>
      <c r="M58" s="56" t="str">
        <f t="shared" si="11"/>
        <v/>
      </c>
      <c r="N58" s="121"/>
      <c r="P58" s="13"/>
      <c r="AD58" s="13"/>
      <c r="AE58" s="13"/>
    </row>
    <row r="59" spans="1:31" ht="13.9" customHeight="1" x14ac:dyDescent="0.2">
      <c r="A59" s="117"/>
      <c r="B59" s="117"/>
      <c r="C59" s="57"/>
      <c r="D59" s="58"/>
      <c r="E59" s="59"/>
      <c r="F59" s="55"/>
      <c r="G59" s="60"/>
      <c r="H59" s="61"/>
      <c r="I59" s="105"/>
      <c r="J59" s="56" t="str">
        <f t="shared" si="8"/>
        <v/>
      </c>
      <c r="K59" s="56" t="str">
        <f t="shared" si="9"/>
        <v/>
      </c>
      <c r="L59" s="56" t="str">
        <f t="shared" si="10"/>
        <v/>
      </c>
      <c r="M59" s="56" t="str">
        <f t="shared" si="11"/>
        <v/>
      </c>
      <c r="N59" s="121"/>
      <c r="P59" s="13"/>
      <c r="AD59" s="13"/>
      <c r="AE59" s="13"/>
    </row>
    <row r="60" spans="1:31" ht="13.9" customHeight="1" x14ac:dyDescent="0.2">
      <c r="A60" s="117"/>
      <c r="B60" s="117"/>
      <c r="C60" s="57"/>
      <c r="D60" s="58"/>
      <c r="E60" s="59"/>
      <c r="F60" s="55"/>
      <c r="G60" s="60"/>
      <c r="H60" s="61"/>
      <c r="I60" s="105"/>
      <c r="J60" s="56" t="str">
        <f t="shared" si="8"/>
        <v/>
      </c>
      <c r="K60" s="56" t="str">
        <f t="shared" si="9"/>
        <v/>
      </c>
      <c r="L60" s="56" t="str">
        <f t="shared" si="10"/>
        <v/>
      </c>
      <c r="M60" s="56" t="str">
        <f t="shared" si="11"/>
        <v/>
      </c>
      <c r="N60" s="121"/>
      <c r="P60" s="13"/>
      <c r="AD60" s="13"/>
      <c r="AE60" s="13"/>
    </row>
    <row r="61" spans="1:31" ht="13.9" customHeight="1" x14ac:dyDescent="0.2">
      <c r="A61" s="117"/>
      <c r="B61" s="117"/>
      <c r="C61" s="57"/>
      <c r="D61" s="58"/>
      <c r="E61" s="59"/>
      <c r="F61" s="55"/>
      <c r="G61" s="60"/>
      <c r="H61" s="61"/>
      <c r="I61" s="105"/>
      <c r="J61" s="56" t="str">
        <f t="shared" si="8"/>
        <v/>
      </c>
      <c r="K61" s="56" t="str">
        <f t="shared" si="9"/>
        <v/>
      </c>
      <c r="L61" s="56" t="str">
        <f t="shared" si="10"/>
        <v/>
      </c>
      <c r="M61" s="56" t="str">
        <f t="shared" si="11"/>
        <v/>
      </c>
      <c r="N61" s="121"/>
      <c r="P61" s="13"/>
      <c r="AD61" s="13"/>
      <c r="AE61" s="13"/>
    </row>
    <row r="62" spans="1:31" ht="13.9" customHeight="1" x14ac:dyDescent="0.2">
      <c r="A62" s="117"/>
      <c r="B62" s="117"/>
      <c r="C62" s="57"/>
      <c r="D62" s="58"/>
      <c r="E62" s="59"/>
      <c r="F62" s="55"/>
      <c r="G62" s="60"/>
      <c r="H62" s="61"/>
      <c r="I62" s="105"/>
      <c r="J62" s="56" t="str">
        <f t="shared" si="8"/>
        <v/>
      </c>
      <c r="K62" s="56" t="str">
        <f t="shared" si="9"/>
        <v/>
      </c>
      <c r="L62" s="56" t="str">
        <f t="shared" si="10"/>
        <v/>
      </c>
      <c r="M62" s="56" t="str">
        <f t="shared" si="11"/>
        <v/>
      </c>
      <c r="N62" s="121"/>
      <c r="P62" s="13"/>
      <c r="AD62" s="13"/>
      <c r="AE62" s="13"/>
    </row>
    <row r="63" spans="1:31" ht="13.9" customHeight="1" x14ac:dyDescent="0.2">
      <c r="A63" s="117"/>
      <c r="B63" s="117"/>
      <c r="C63" s="57"/>
      <c r="D63" s="58"/>
      <c r="E63" s="59"/>
      <c r="F63" s="55"/>
      <c r="G63" s="60"/>
      <c r="H63" s="61"/>
      <c r="I63" s="105"/>
      <c r="J63" s="56" t="str">
        <f t="shared" si="8"/>
        <v/>
      </c>
      <c r="K63" s="56" t="str">
        <f t="shared" si="9"/>
        <v/>
      </c>
      <c r="L63" s="56" t="str">
        <f t="shared" si="10"/>
        <v/>
      </c>
      <c r="M63" s="56" t="str">
        <f t="shared" si="11"/>
        <v/>
      </c>
      <c r="N63" s="121"/>
      <c r="P63" s="13"/>
      <c r="AD63" s="13"/>
      <c r="AE63" s="13"/>
    </row>
    <row r="64" spans="1:31" ht="13.9" customHeight="1" x14ac:dyDescent="0.2">
      <c r="A64" s="117"/>
      <c r="B64" s="117"/>
      <c r="C64" s="57"/>
      <c r="D64" s="58"/>
      <c r="E64" s="59"/>
      <c r="F64" s="55"/>
      <c r="G64" s="60"/>
      <c r="H64" s="61"/>
      <c r="I64" s="105"/>
      <c r="J64" s="56" t="str">
        <f t="shared" si="8"/>
        <v/>
      </c>
      <c r="K64" s="56" t="str">
        <f t="shared" si="9"/>
        <v/>
      </c>
      <c r="L64" s="56" t="str">
        <f t="shared" si="10"/>
        <v/>
      </c>
      <c r="M64" s="56" t="str">
        <f t="shared" si="11"/>
        <v/>
      </c>
      <c r="N64" s="121"/>
      <c r="P64" s="13"/>
      <c r="AD64" s="13"/>
      <c r="AE64" s="13"/>
    </row>
    <row r="65" spans="1:31" ht="13.9" customHeight="1" x14ac:dyDescent="0.2">
      <c r="A65" s="117"/>
      <c r="B65" s="117"/>
      <c r="C65" s="57"/>
      <c r="D65" s="58"/>
      <c r="E65" s="59"/>
      <c r="F65" s="55"/>
      <c r="G65" s="60"/>
      <c r="H65" s="61"/>
      <c r="I65" s="105"/>
      <c r="J65" s="56" t="str">
        <f t="shared" si="8"/>
        <v/>
      </c>
      <c r="K65" s="56" t="str">
        <f t="shared" si="9"/>
        <v/>
      </c>
      <c r="L65" s="56" t="str">
        <f t="shared" si="10"/>
        <v/>
      </c>
      <c r="M65" s="56" t="str">
        <f t="shared" si="11"/>
        <v/>
      </c>
      <c r="N65" s="121"/>
      <c r="P65" s="13"/>
      <c r="AD65" s="13"/>
      <c r="AE65" s="13"/>
    </row>
    <row r="66" spans="1:31" ht="13.9" customHeight="1" x14ac:dyDescent="0.2">
      <c r="A66" s="117"/>
      <c r="B66" s="117"/>
      <c r="C66" s="57"/>
      <c r="D66" s="58"/>
      <c r="E66" s="59"/>
      <c r="F66" s="55"/>
      <c r="G66" s="60"/>
      <c r="H66" s="61"/>
      <c r="I66" s="105"/>
      <c r="J66" s="56" t="str">
        <f t="shared" si="8"/>
        <v/>
      </c>
      <c r="K66" s="56" t="str">
        <f t="shared" si="9"/>
        <v/>
      </c>
      <c r="L66" s="56" t="str">
        <f t="shared" si="10"/>
        <v/>
      </c>
      <c r="M66" s="56" t="str">
        <f t="shared" si="11"/>
        <v/>
      </c>
      <c r="N66" s="121"/>
      <c r="P66" s="13"/>
      <c r="AD66" s="13"/>
      <c r="AE66" s="13"/>
    </row>
    <row r="67" spans="1:31" ht="13.9" customHeight="1" x14ac:dyDescent="0.2">
      <c r="A67" s="117"/>
      <c r="B67" s="117"/>
      <c r="C67" s="57"/>
      <c r="D67" s="58"/>
      <c r="E67" s="59"/>
      <c r="F67" s="55"/>
      <c r="G67" s="60"/>
      <c r="H67" s="61"/>
      <c r="I67" s="105"/>
      <c r="J67" s="56" t="str">
        <f t="shared" si="8"/>
        <v/>
      </c>
      <c r="K67" s="56" t="str">
        <f t="shared" si="9"/>
        <v/>
      </c>
      <c r="L67" s="56" t="str">
        <f t="shared" si="10"/>
        <v/>
      </c>
      <c r="M67" s="56" t="str">
        <f t="shared" si="11"/>
        <v/>
      </c>
      <c r="N67" s="121"/>
      <c r="P67" s="13"/>
      <c r="AD67" s="13"/>
      <c r="AE67" s="13"/>
    </row>
    <row r="68" spans="1:31" ht="13.9" customHeight="1" x14ac:dyDescent="0.2">
      <c r="A68" s="117"/>
      <c r="B68" s="117"/>
      <c r="C68" s="57"/>
      <c r="D68" s="58"/>
      <c r="E68" s="59"/>
      <c r="F68" s="55"/>
      <c r="G68" s="60"/>
      <c r="H68" s="61"/>
      <c r="I68" s="105"/>
      <c r="J68" s="56" t="str">
        <f t="shared" si="8"/>
        <v/>
      </c>
      <c r="K68" s="56" t="str">
        <f t="shared" si="9"/>
        <v/>
      </c>
      <c r="L68" s="56" t="str">
        <f t="shared" si="10"/>
        <v/>
      </c>
      <c r="M68" s="56" t="str">
        <f t="shared" si="11"/>
        <v/>
      </c>
      <c r="N68" s="121"/>
      <c r="P68" s="13"/>
      <c r="AD68" s="13"/>
      <c r="AE68" s="13"/>
    </row>
    <row r="69" spans="1:31" ht="13.9" customHeight="1" x14ac:dyDescent="0.2">
      <c r="A69" s="117"/>
      <c r="B69" s="117"/>
      <c r="C69" s="57"/>
      <c r="D69" s="58"/>
      <c r="E69" s="59"/>
      <c r="F69" s="55"/>
      <c r="G69" s="60"/>
      <c r="H69" s="61"/>
      <c r="I69" s="105"/>
      <c r="J69" s="56" t="str">
        <f t="shared" si="8"/>
        <v/>
      </c>
      <c r="K69" s="56" t="str">
        <f t="shared" si="9"/>
        <v/>
      </c>
      <c r="L69" s="56" t="str">
        <f t="shared" si="10"/>
        <v/>
      </c>
      <c r="M69" s="56" t="str">
        <f t="shared" si="11"/>
        <v/>
      </c>
      <c r="N69" s="121"/>
      <c r="P69" s="13"/>
      <c r="AD69" s="13"/>
      <c r="AE69" s="13"/>
    </row>
    <row r="70" spans="1:31" ht="13.9" customHeight="1" x14ac:dyDescent="0.2">
      <c r="A70" s="117"/>
      <c r="B70" s="117"/>
      <c r="C70" s="57"/>
      <c r="D70" s="58"/>
      <c r="E70" s="59"/>
      <c r="F70" s="55"/>
      <c r="G70" s="60"/>
      <c r="H70" s="61"/>
      <c r="I70" s="105"/>
      <c r="J70" s="56" t="str">
        <f t="shared" si="8"/>
        <v/>
      </c>
      <c r="K70" s="56" t="str">
        <f t="shared" si="9"/>
        <v/>
      </c>
      <c r="L70" s="56" t="str">
        <f t="shared" si="10"/>
        <v/>
      </c>
      <c r="M70" s="56" t="str">
        <f t="shared" si="11"/>
        <v/>
      </c>
      <c r="N70" s="121"/>
      <c r="P70" s="13"/>
      <c r="AD70" s="13"/>
      <c r="AE70" s="13"/>
    </row>
    <row r="71" spans="1:31" ht="13.9" customHeight="1" x14ac:dyDescent="0.2">
      <c r="A71" s="117"/>
      <c r="B71" s="117"/>
      <c r="C71" s="57"/>
      <c r="D71" s="58"/>
      <c r="E71" s="59"/>
      <c r="F71" s="55"/>
      <c r="G71" s="60"/>
      <c r="H71" s="61"/>
      <c r="I71" s="105"/>
      <c r="J71" s="56" t="str">
        <f t="shared" si="8"/>
        <v/>
      </c>
      <c r="K71" s="56" t="str">
        <f t="shared" si="9"/>
        <v/>
      </c>
      <c r="L71" s="56" t="str">
        <f t="shared" si="10"/>
        <v/>
      </c>
      <c r="M71" s="56" t="str">
        <f t="shared" si="11"/>
        <v/>
      </c>
      <c r="N71" s="121"/>
      <c r="P71" s="13"/>
      <c r="AD71" s="13"/>
      <c r="AE71" s="13"/>
    </row>
    <row r="72" spans="1:31" ht="13.9" customHeight="1" x14ac:dyDescent="0.2">
      <c r="A72" s="117"/>
      <c r="B72" s="117"/>
      <c r="C72" s="57"/>
      <c r="D72" s="58"/>
      <c r="E72" s="59"/>
      <c r="F72" s="55"/>
      <c r="G72" s="60"/>
      <c r="H72" s="61"/>
      <c r="I72" s="105"/>
      <c r="J72" s="56" t="str">
        <f t="shared" si="8"/>
        <v/>
      </c>
      <c r="K72" s="56" t="str">
        <f t="shared" si="9"/>
        <v/>
      </c>
      <c r="L72" s="56" t="str">
        <f t="shared" si="10"/>
        <v/>
      </c>
      <c r="M72" s="56" t="str">
        <f t="shared" si="11"/>
        <v/>
      </c>
      <c r="N72" s="121"/>
      <c r="P72" s="13"/>
      <c r="AD72" s="13"/>
      <c r="AE72" s="13"/>
    </row>
    <row r="73" spans="1:31" ht="13.9" customHeight="1" x14ac:dyDescent="0.2">
      <c r="A73" s="117"/>
      <c r="B73" s="117"/>
      <c r="C73" s="57"/>
      <c r="D73" s="58"/>
      <c r="E73" s="59"/>
      <c r="F73" s="55"/>
      <c r="G73" s="60"/>
      <c r="H73" s="61"/>
      <c r="I73" s="105"/>
      <c r="J73" s="56" t="str">
        <f t="shared" si="8"/>
        <v/>
      </c>
      <c r="K73" s="56" t="str">
        <f t="shared" si="9"/>
        <v/>
      </c>
      <c r="L73" s="56" t="str">
        <f t="shared" si="10"/>
        <v/>
      </c>
      <c r="M73" s="56" t="str">
        <f t="shared" si="11"/>
        <v/>
      </c>
      <c r="N73" s="121"/>
      <c r="P73" s="13"/>
      <c r="AD73" s="13"/>
      <c r="AE73" s="13"/>
    </row>
    <row r="74" spans="1:31" ht="13.9" customHeight="1" x14ac:dyDescent="0.2">
      <c r="A74" s="117"/>
      <c r="B74" s="117"/>
      <c r="C74" s="57"/>
      <c r="D74" s="58"/>
      <c r="E74" s="59"/>
      <c r="F74" s="55"/>
      <c r="G74" s="60"/>
      <c r="H74" s="61"/>
      <c r="I74" s="105"/>
      <c r="J74" s="56" t="str">
        <f t="shared" si="8"/>
        <v/>
      </c>
      <c r="K74" s="56" t="str">
        <f t="shared" si="9"/>
        <v/>
      </c>
      <c r="L74" s="56" t="str">
        <f t="shared" si="10"/>
        <v/>
      </c>
      <c r="M74" s="56" t="str">
        <f t="shared" si="11"/>
        <v/>
      </c>
      <c r="N74" s="121"/>
      <c r="P74" s="13"/>
      <c r="AD74" s="13"/>
      <c r="AE74" s="13"/>
    </row>
    <row r="75" spans="1:31" ht="13.9" customHeight="1" x14ac:dyDescent="0.2">
      <c r="A75" s="117"/>
      <c r="B75" s="117"/>
      <c r="C75" s="57"/>
      <c r="D75" s="58"/>
      <c r="E75" s="59"/>
      <c r="F75" s="55"/>
      <c r="G75" s="60"/>
      <c r="H75" s="61"/>
      <c r="I75" s="105"/>
      <c r="J75" s="56" t="str">
        <f t="shared" si="8"/>
        <v/>
      </c>
      <c r="K75" s="56" t="str">
        <f t="shared" si="9"/>
        <v/>
      </c>
      <c r="L75" s="56" t="str">
        <f t="shared" si="10"/>
        <v/>
      </c>
      <c r="M75" s="56" t="str">
        <f t="shared" si="11"/>
        <v/>
      </c>
      <c r="N75" s="121"/>
      <c r="P75" s="13"/>
      <c r="AD75" s="13"/>
      <c r="AE75" s="13"/>
    </row>
    <row r="76" spans="1:31" ht="13.9" customHeight="1" x14ac:dyDescent="0.2">
      <c r="A76" s="117"/>
      <c r="B76" s="117"/>
      <c r="C76" s="57"/>
      <c r="D76" s="58"/>
      <c r="E76" s="59"/>
      <c r="F76" s="55"/>
      <c r="G76" s="60"/>
      <c r="H76" s="61"/>
      <c r="I76" s="105"/>
      <c r="J76" s="56" t="str">
        <f t="shared" si="8"/>
        <v/>
      </c>
      <c r="K76" s="56" t="str">
        <f t="shared" si="9"/>
        <v/>
      </c>
      <c r="L76" s="56" t="str">
        <f t="shared" si="10"/>
        <v/>
      </c>
      <c r="M76" s="56" t="str">
        <f t="shared" si="11"/>
        <v/>
      </c>
      <c r="N76" s="121"/>
      <c r="P76" s="13"/>
      <c r="AD76" s="13"/>
      <c r="AE76" s="13"/>
    </row>
    <row r="77" spans="1:31" ht="13.9" customHeight="1" x14ac:dyDescent="0.2">
      <c r="A77" s="117"/>
      <c r="B77" s="117"/>
      <c r="C77" s="57"/>
      <c r="D77" s="58"/>
      <c r="E77" s="59"/>
      <c r="F77" s="55"/>
      <c r="G77" s="60"/>
      <c r="H77" s="61"/>
      <c r="I77" s="105"/>
      <c r="J77" s="56" t="str">
        <f t="shared" si="8"/>
        <v/>
      </c>
      <c r="K77" s="56" t="str">
        <f t="shared" si="9"/>
        <v/>
      </c>
      <c r="L77" s="56" t="str">
        <f t="shared" si="10"/>
        <v/>
      </c>
      <c r="M77" s="56" t="str">
        <f t="shared" si="11"/>
        <v/>
      </c>
      <c r="N77" s="121"/>
      <c r="P77" s="13"/>
      <c r="AD77" s="13"/>
      <c r="AE77" s="13"/>
    </row>
    <row r="78" spans="1:31" ht="13.9" customHeight="1" x14ac:dyDescent="0.2">
      <c r="A78" s="117"/>
      <c r="B78" s="117"/>
      <c r="C78" s="57"/>
      <c r="D78" s="58"/>
      <c r="E78" s="59"/>
      <c r="F78" s="55"/>
      <c r="G78" s="60"/>
      <c r="H78" s="61"/>
      <c r="I78" s="105"/>
      <c r="J78" s="56" t="str">
        <f t="shared" si="8"/>
        <v/>
      </c>
      <c r="K78" s="56" t="str">
        <f t="shared" si="9"/>
        <v/>
      </c>
      <c r="L78" s="56" t="str">
        <f t="shared" si="10"/>
        <v/>
      </c>
      <c r="M78" s="56" t="str">
        <f t="shared" si="11"/>
        <v/>
      </c>
      <c r="N78" s="121"/>
      <c r="P78" s="13"/>
      <c r="AD78" s="13"/>
      <c r="AE78" s="13"/>
    </row>
    <row r="79" spans="1:31" ht="13.9" customHeight="1" x14ac:dyDescent="0.2">
      <c r="A79" s="117"/>
      <c r="B79" s="117"/>
      <c r="C79" s="57"/>
      <c r="D79" s="58"/>
      <c r="E79" s="59"/>
      <c r="F79" s="55"/>
      <c r="G79" s="60"/>
      <c r="H79" s="61"/>
      <c r="I79" s="105"/>
      <c r="J79" s="56" t="str">
        <f t="shared" si="8"/>
        <v/>
      </c>
      <c r="K79" s="56" t="str">
        <f t="shared" si="9"/>
        <v/>
      </c>
      <c r="L79" s="56" t="str">
        <f t="shared" si="10"/>
        <v/>
      </c>
      <c r="M79" s="56" t="str">
        <f t="shared" si="11"/>
        <v/>
      </c>
      <c r="N79" s="121"/>
      <c r="P79" s="13"/>
      <c r="AD79" s="13"/>
      <c r="AE79" s="13"/>
    </row>
    <row r="80" spans="1:31" ht="13.9" customHeight="1" x14ac:dyDescent="0.2">
      <c r="A80" s="117"/>
      <c r="B80" s="117"/>
      <c r="C80" s="57"/>
      <c r="D80" s="58"/>
      <c r="E80" s="59"/>
      <c r="F80" s="55"/>
      <c r="G80" s="60"/>
      <c r="H80" s="61"/>
      <c r="I80" s="105"/>
      <c r="J80" s="56" t="str">
        <f t="shared" si="8"/>
        <v/>
      </c>
      <c r="K80" s="56" t="str">
        <f t="shared" si="9"/>
        <v/>
      </c>
      <c r="L80" s="56" t="str">
        <f t="shared" si="10"/>
        <v/>
      </c>
      <c r="M80" s="56" t="str">
        <f t="shared" si="11"/>
        <v/>
      </c>
      <c r="N80" s="121"/>
      <c r="P80" s="13"/>
      <c r="AD80" s="13"/>
      <c r="AE80" s="13"/>
    </row>
    <row r="81" spans="1:31" ht="13.9" customHeight="1" x14ac:dyDescent="0.2">
      <c r="A81" s="117"/>
      <c r="B81" s="117"/>
      <c r="C81" s="57"/>
      <c r="D81" s="58"/>
      <c r="E81" s="59"/>
      <c r="F81" s="55"/>
      <c r="G81" s="60"/>
      <c r="H81" s="61"/>
      <c r="I81" s="105"/>
      <c r="J81" s="56" t="str">
        <f t="shared" si="8"/>
        <v/>
      </c>
      <c r="K81" s="56" t="str">
        <f t="shared" si="9"/>
        <v/>
      </c>
      <c r="L81" s="56" t="str">
        <f t="shared" si="10"/>
        <v/>
      </c>
      <c r="M81" s="56" t="str">
        <f t="shared" si="11"/>
        <v/>
      </c>
      <c r="N81" s="121"/>
      <c r="P81" s="13"/>
      <c r="AD81" s="13"/>
      <c r="AE81" s="13"/>
    </row>
    <row r="82" spans="1:31" ht="13.9" customHeight="1" x14ac:dyDescent="0.2">
      <c r="A82" s="117"/>
      <c r="B82" s="117"/>
      <c r="C82" s="57"/>
      <c r="D82" s="58"/>
      <c r="E82" s="59"/>
      <c r="F82" s="55"/>
      <c r="G82" s="60"/>
      <c r="H82" s="61"/>
      <c r="I82" s="105"/>
      <c r="J82" s="56" t="str">
        <f t="shared" si="8"/>
        <v/>
      </c>
      <c r="K82" s="56" t="str">
        <f t="shared" si="9"/>
        <v/>
      </c>
      <c r="L82" s="56" t="str">
        <f t="shared" si="10"/>
        <v/>
      </c>
      <c r="M82" s="56" t="str">
        <f t="shared" si="11"/>
        <v/>
      </c>
      <c r="N82" s="121"/>
      <c r="P82" s="13"/>
      <c r="AD82" s="13"/>
      <c r="AE82" s="13"/>
    </row>
    <row r="83" spans="1:31" ht="13.9" customHeight="1" x14ac:dyDescent="0.2">
      <c r="A83" s="117"/>
      <c r="B83" s="117"/>
      <c r="C83" s="57"/>
      <c r="D83" s="58"/>
      <c r="E83" s="59"/>
      <c r="F83" s="55"/>
      <c r="G83" s="60"/>
      <c r="H83" s="61"/>
      <c r="I83" s="105"/>
      <c r="J83" s="56" t="str">
        <f t="shared" si="8"/>
        <v/>
      </c>
      <c r="K83" s="56" t="str">
        <f t="shared" si="9"/>
        <v/>
      </c>
      <c r="L83" s="56" t="str">
        <f t="shared" si="10"/>
        <v/>
      </c>
      <c r="M83" s="56" t="str">
        <f t="shared" si="11"/>
        <v/>
      </c>
      <c r="N83" s="121"/>
      <c r="P83" s="13"/>
      <c r="AD83" s="13"/>
      <c r="AE83" s="13"/>
    </row>
    <row r="84" spans="1:31" ht="13.9" customHeight="1" x14ac:dyDescent="0.2">
      <c r="A84" s="117"/>
      <c r="B84" s="117"/>
      <c r="C84" s="57"/>
      <c r="D84" s="58"/>
      <c r="E84" s="59"/>
      <c r="F84" s="55"/>
      <c r="G84" s="60"/>
      <c r="H84" s="61"/>
      <c r="I84" s="105"/>
      <c r="J84" s="56" t="str">
        <f t="shared" si="8"/>
        <v/>
      </c>
      <c r="K84" s="56" t="str">
        <f t="shared" si="9"/>
        <v/>
      </c>
      <c r="L84" s="56" t="str">
        <f t="shared" si="10"/>
        <v/>
      </c>
      <c r="M84" s="56" t="str">
        <f t="shared" si="11"/>
        <v/>
      </c>
      <c r="N84" s="121"/>
      <c r="P84" s="13"/>
      <c r="AD84" s="13"/>
      <c r="AE84" s="13"/>
    </row>
    <row r="85" spans="1:31" ht="13.9" customHeight="1" x14ac:dyDescent="0.2">
      <c r="A85" s="117"/>
      <c r="B85" s="117"/>
      <c r="C85" s="57"/>
      <c r="D85" s="58"/>
      <c r="E85" s="59"/>
      <c r="F85" s="55"/>
      <c r="G85" s="60"/>
      <c r="H85" s="61"/>
      <c r="I85" s="105"/>
      <c r="J85" s="56" t="str">
        <f t="shared" si="8"/>
        <v/>
      </c>
      <c r="K85" s="56" t="str">
        <f t="shared" si="9"/>
        <v/>
      </c>
      <c r="L85" s="56" t="str">
        <f t="shared" si="10"/>
        <v/>
      </c>
      <c r="M85" s="56" t="str">
        <f t="shared" si="11"/>
        <v/>
      </c>
      <c r="N85" s="121"/>
      <c r="P85" s="13"/>
      <c r="AD85" s="13"/>
      <c r="AE85" s="13"/>
    </row>
    <row r="86" spans="1:31" ht="13.9" customHeight="1" x14ac:dyDescent="0.2">
      <c r="A86" s="117"/>
      <c r="B86" s="117"/>
      <c r="C86" s="57"/>
      <c r="D86" s="58"/>
      <c r="E86" s="59"/>
      <c r="F86" s="55"/>
      <c r="G86" s="60"/>
      <c r="H86" s="61"/>
      <c r="I86" s="105"/>
      <c r="J86" s="56" t="str">
        <f t="shared" si="8"/>
        <v/>
      </c>
      <c r="K86" s="56" t="str">
        <f t="shared" si="9"/>
        <v/>
      </c>
      <c r="L86" s="56" t="str">
        <f t="shared" si="10"/>
        <v/>
      </c>
      <c r="M86" s="56" t="str">
        <f t="shared" si="11"/>
        <v/>
      </c>
      <c r="N86" s="121"/>
      <c r="P86" s="13"/>
      <c r="AD86" s="13"/>
      <c r="AE86" s="13"/>
    </row>
    <row r="87" spans="1:31" ht="13.9" customHeight="1" x14ac:dyDescent="0.2">
      <c r="A87" s="117"/>
      <c r="B87" s="117"/>
      <c r="C87" s="57"/>
      <c r="D87" s="58"/>
      <c r="E87" s="59"/>
      <c r="F87" s="55"/>
      <c r="G87" s="60"/>
      <c r="H87" s="61"/>
      <c r="I87" s="105"/>
      <c r="J87" s="56" t="str">
        <f t="shared" ref="J87:J110" si="12">IF(H87="R",I87*1000/(220*0.85),"")</f>
        <v/>
      </c>
      <c r="K87" s="56" t="str">
        <f t="shared" ref="K87:K110" si="13">IF(H87="S",I87*1000/(220*0.85),"")</f>
        <v/>
      </c>
      <c r="L87" s="56" t="str">
        <f t="shared" ref="L87:L110" si="14">IF(H87="T",I87*1000/(220*0.85),"")</f>
        <v/>
      </c>
      <c r="M87" s="56" t="str">
        <f t="shared" ref="M87:M110" si="15">IF(H87="RST",I87*1000/(380*1.73*0.85),"")</f>
        <v/>
      </c>
      <c r="N87" s="121"/>
      <c r="P87" s="13"/>
      <c r="AD87" s="13"/>
      <c r="AE87" s="13"/>
    </row>
    <row r="88" spans="1:31" ht="13.9" customHeight="1" x14ac:dyDescent="0.2">
      <c r="A88" s="117"/>
      <c r="B88" s="117"/>
      <c r="C88" s="57"/>
      <c r="D88" s="58"/>
      <c r="E88" s="59"/>
      <c r="F88" s="55"/>
      <c r="G88" s="60"/>
      <c r="H88" s="61"/>
      <c r="I88" s="105"/>
      <c r="J88" s="56" t="str">
        <f t="shared" si="12"/>
        <v/>
      </c>
      <c r="K88" s="56" t="str">
        <f t="shared" si="13"/>
        <v/>
      </c>
      <c r="L88" s="56" t="str">
        <f t="shared" si="14"/>
        <v/>
      </c>
      <c r="M88" s="56" t="str">
        <f t="shared" si="15"/>
        <v/>
      </c>
      <c r="N88" s="121"/>
      <c r="P88" s="13"/>
      <c r="AD88" s="13"/>
      <c r="AE88" s="13"/>
    </row>
    <row r="89" spans="1:31" ht="13.9" customHeight="1" x14ac:dyDescent="0.2">
      <c r="A89" s="117"/>
      <c r="B89" s="117"/>
      <c r="C89" s="57"/>
      <c r="D89" s="58"/>
      <c r="E89" s="59"/>
      <c r="F89" s="55"/>
      <c r="G89" s="60"/>
      <c r="H89" s="61"/>
      <c r="I89" s="105"/>
      <c r="J89" s="56" t="str">
        <f t="shared" si="12"/>
        <v/>
      </c>
      <c r="K89" s="56" t="str">
        <f t="shared" si="13"/>
        <v/>
      </c>
      <c r="L89" s="56" t="str">
        <f t="shared" si="14"/>
        <v/>
      </c>
      <c r="M89" s="56" t="str">
        <f t="shared" si="15"/>
        <v/>
      </c>
      <c r="N89" s="121"/>
      <c r="P89" s="13"/>
      <c r="AD89" s="13"/>
      <c r="AE89" s="13"/>
    </row>
    <row r="90" spans="1:31" ht="13.9" customHeight="1" x14ac:dyDescent="0.2">
      <c r="A90" s="117"/>
      <c r="B90" s="117"/>
      <c r="C90" s="57"/>
      <c r="D90" s="58"/>
      <c r="E90" s="59"/>
      <c r="F90" s="55"/>
      <c r="G90" s="60"/>
      <c r="H90" s="61"/>
      <c r="I90" s="105"/>
      <c r="J90" s="56" t="str">
        <f t="shared" si="12"/>
        <v/>
      </c>
      <c r="K90" s="56" t="str">
        <f t="shared" si="13"/>
        <v/>
      </c>
      <c r="L90" s="56" t="str">
        <f t="shared" si="14"/>
        <v/>
      </c>
      <c r="M90" s="56" t="str">
        <f t="shared" si="15"/>
        <v/>
      </c>
      <c r="N90" s="121"/>
      <c r="P90" s="13"/>
      <c r="AD90" s="13"/>
      <c r="AE90" s="13"/>
    </row>
    <row r="91" spans="1:31" ht="13.9" customHeight="1" x14ac:dyDescent="0.2">
      <c r="A91" s="117"/>
      <c r="B91" s="117"/>
      <c r="C91" s="57"/>
      <c r="D91" s="58"/>
      <c r="E91" s="59"/>
      <c r="F91" s="55"/>
      <c r="G91" s="60"/>
      <c r="H91" s="61"/>
      <c r="I91" s="105"/>
      <c r="J91" s="56" t="str">
        <f t="shared" si="12"/>
        <v/>
      </c>
      <c r="K91" s="56" t="str">
        <f t="shared" si="13"/>
        <v/>
      </c>
      <c r="L91" s="56" t="str">
        <f t="shared" si="14"/>
        <v/>
      </c>
      <c r="M91" s="56" t="str">
        <f t="shared" si="15"/>
        <v/>
      </c>
      <c r="N91" s="121"/>
      <c r="P91" s="13"/>
      <c r="AD91" s="13"/>
      <c r="AE91" s="13"/>
    </row>
    <row r="92" spans="1:31" ht="13.9" customHeight="1" x14ac:dyDescent="0.2">
      <c r="A92" s="117"/>
      <c r="B92" s="117"/>
      <c r="C92" s="57"/>
      <c r="D92" s="58"/>
      <c r="E92" s="59"/>
      <c r="F92" s="55"/>
      <c r="G92" s="60"/>
      <c r="H92" s="61"/>
      <c r="I92" s="105"/>
      <c r="J92" s="56" t="str">
        <f t="shared" si="12"/>
        <v/>
      </c>
      <c r="K92" s="56" t="str">
        <f t="shared" si="13"/>
        <v/>
      </c>
      <c r="L92" s="56" t="str">
        <f t="shared" si="14"/>
        <v/>
      </c>
      <c r="M92" s="56" t="str">
        <f t="shared" si="15"/>
        <v/>
      </c>
      <c r="N92" s="121"/>
      <c r="P92" s="13"/>
      <c r="AD92" s="13"/>
      <c r="AE92" s="13"/>
    </row>
    <row r="93" spans="1:31" ht="13.9" customHeight="1" x14ac:dyDescent="0.2">
      <c r="A93" s="117"/>
      <c r="B93" s="117"/>
      <c r="C93" s="57"/>
      <c r="D93" s="58"/>
      <c r="E93" s="59"/>
      <c r="F93" s="55"/>
      <c r="G93" s="60"/>
      <c r="H93" s="61"/>
      <c r="I93" s="105"/>
      <c r="J93" s="56" t="str">
        <f t="shared" si="12"/>
        <v/>
      </c>
      <c r="K93" s="56" t="str">
        <f t="shared" si="13"/>
        <v/>
      </c>
      <c r="L93" s="56" t="str">
        <f t="shared" si="14"/>
        <v/>
      </c>
      <c r="M93" s="56" t="str">
        <f t="shared" si="15"/>
        <v/>
      </c>
      <c r="N93" s="121"/>
      <c r="P93" s="13"/>
      <c r="AD93" s="13"/>
      <c r="AE93" s="13"/>
    </row>
    <row r="94" spans="1:31" ht="13.9" customHeight="1" x14ac:dyDescent="0.2">
      <c r="A94" s="117"/>
      <c r="B94" s="117"/>
      <c r="C94" s="57"/>
      <c r="D94" s="58"/>
      <c r="E94" s="59"/>
      <c r="F94" s="55"/>
      <c r="G94" s="60"/>
      <c r="H94" s="61"/>
      <c r="I94" s="105"/>
      <c r="J94" s="56" t="str">
        <f t="shared" si="12"/>
        <v/>
      </c>
      <c r="K94" s="56" t="str">
        <f t="shared" si="13"/>
        <v/>
      </c>
      <c r="L94" s="56" t="str">
        <f t="shared" si="14"/>
        <v/>
      </c>
      <c r="M94" s="56" t="str">
        <f t="shared" si="15"/>
        <v/>
      </c>
      <c r="N94" s="121"/>
      <c r="P94" s="13"/>
      <c r="AD94" s="13"/>
      <c r="AE94" s="13"/>
    </row>
    <row r="95" spans="1:31" ht="13.9" customHeight="1" x14ac:dyDescent="0.2">
      <c r="A95" s="117"/>
      <c r="B95" s="117"/>
      <c r="C95" s="57"/>
      <c r="D95" s="58"/>
      <c r="E95" s="59"/>
      <c r="F95" s="55"/>
      <c r="G95" s="60"/>
      <c r="H95" s="61"/>
      <c r="I95" s="105"/>
      <c r="J95" s="56" t="str">
        <f t="shared" si="12"/>
        <v/>
      </c>
      <c r="K95" s="56" t="str">
        <f t="shared" si="13"/>
        <v/>
      </c>
      <c r="L95" s="56" t="str">
        <f t="shared" si="14"/>
        <v/>
      </c>
      <c r="M95" s="56" t="str">
        <f t="shared" si="15"/>
        <v/>
      </c>
      <c r="N95" s="121"/>
      <c r="P95" s="13"/>
      <c r="AD95" s="13"/>
      <c r="AE95" s="13"/>
    </row>
    <row r="96" spans="1:31" ht="13.9" customHeight="1" x14ac:dyDescent="0.2">
      <c r="A96" s="117"/>
      <c r="B96" s="117"/>
      <c r="C96" s="57"/>
      <c r="D96" s="58"/>
      <c r="E96" s="59"/>
      <c r="F96" s="55"/>
      <c r="G96" s="60"/>
      <c r="H96" s="61"/>
      <c r="I96" s="105"/>
      <c r="J96" s="56" t="str">
        <f t="shared" si="12"/>
        <v/>
      </c>
      <c r="K96" s="56" t="str">
        <f t="shared" si="13"/>
        <v/>
      </c>
      <c r="L96" s="56" t="str">
        <f t="shared" si="14"/>
        <v/>
      </c>
      <c r="M96" s="56" t="str">
        <f t="shared" si="15"/>
        <v/>
      </c>
      <c r="N96" s="121"/>
      <c r="P96" s="13"/>
      <c r="AD96" s="13"/>
      <c r="AE96" s="13"/>
    </row>
    <row r="97" spans="1:31" ht="13.9" customHeight="1" x14ac:dyDescent="0.2">
      <c r="A97" s="117"/>
      <c r="B97" s="117"/>
      <c r="C97" s="57"/>
      <c r="D97" s="58"/>
      <c r="E97" s="59"/>
      <c r="F97" s="55"/>
      <c r="G97" s="60"/>
      <c r="H97" s="61"/>
      <c r="I97" s="105"/>
      <c r="J97" s="56" t="str">
        <f t="shared" si="12"/>
        <v/>
      </c>
      <c r="K97" s="56" t="str">
        <f t="shared" si="13"/>
        <v/>
      </c>
      <c r="L97" s="56" t="str">
        <f t="shared" si="14"/>
        <v/>
      </c>
      <c r="M97" s="56" t="str">
        <f t="shared" si="15"/>
        <v/>
      </c>
      <c r="N97" s="121"/>
      <c r="P97" s="13"/>
      <c r="AD97" s="13"/>
      <c r="AE97" s="13"/>
    </row>
    <row r="98" spans="1:31" ht="13.9" customHeight="1" x14ac:dyDescent="0.2">
      <c r="A98" s="117"/>
      <c r="B98" s="117"/>
      <c r="C98" s="57"/>
      <c r="D98" s="58"/>
      <c r="E98" s="59"/>
      <c r="F98" s="55"/>
      <c r="G98" s="60"/>
      <c r="H98" s="61"/>
      <c r="I98" s="105"/>
      <c r="J98" s="56" t="str">
        <f t="shared" si="12"/>
        <v/>
      </c>
      <c r="K98" s="56" t="str">
        <f t="shared" si="13"/>
        <v/>
      </c>
      <c r="L98" s="56" t="str">
        <f t="shared" si="14"/>
        <v/>
      </c>
      <c r="M98" s="56" t="str">
        <f t="shared" si="15"/>
        <v/>
      </c>
      <c r="N98" s="121"/>
      <c r="P98" s="13"/>
      <c r="AD98" s="13"/>
      <c r="AE98" s="13"/>
    </row>
    <row r="99" spans="1:31" ht="13.9" customHeight="1" x14ac:dyDescent="0.2">
      <c r="A99" s="117"/>
      <c r="B99" s="117"/>
      <c r="C99" s="57"/>
      <c r="D99" s="58"/>
      <c r="E99" s="59"/>
      <c r="F99" s="55"/>
      <c r="G99" s="60"/>
      <c r="H99" s="61"/>
      <c r="I99" s="105"/>
      <c r="J99" s="56" t="str">
        <f t="shared" si="12"/>
        <v/>
      </c>
      <c r="K99" s="56" t="str">
        <f t="shared" si="13"/>
        <v/>
      </c>
      <c r="L99" s="56" t="str">
        <f t="shared" si="14"/>
        <v/>
      </c>
      <c r="M99" s="56" t="str">
        <f t="shared" si="15"/>
        <v/>
      </c>
      <c r="N99" s="121"/>
      <c r="P99" s="13"/>
      <c r="AD99" s="13"/>
      <c r="AE99" s="13"/>
    </row>
    <row r="100" spans="1:31" ht="13.9" customHeight="1" x14ac:dyDescent="0.2">
      <c r="A100" s="117"/>
      <c r="B100" s="117"/>
      <c r="C100" s="57"/>
      <c r="D100" s="58"/>
      <c r="E100" s="59"/>
      <c r="F100" s="55"/>
      <c r="G100" s="60"/>
      <c r="H100" s="61"/>
      <c r="I100" s="105"/>
      <c r="J100" s="56" t="str">
        <f t="shared" si="12"/>
        <v/>
      </c>
      <c r="K100" s="56" t="str">
        <f t="shared" si="13"/>
        <v/>
      </c>
      <c r="L100" s="56" t="str">
        <f t="shared" si="14"/>
        <v/>
      </c>
      <c r="M100" s="56" t="str">
        <f t="shared" si="15"/>
        <v/>
      </c>
      <c r="N100" s="121"/>
      <c r="P100" s="13"/>
      <c r="AD100" s="13"/>
      <c r="AE100" s="13"/>
    </row>
    <row r="101" spans="1:31" ht="13.9" customHeight="1" x14ac:dyDescent="0.2">
      <c r="A101" s="117"/>
      <c r="B101" s="117"/>
      <c r="C101" s="57"/>
      <c r="D101" s="58"/>
      <c r="E101" s="59"/>
      <c r="F101" s="55"/>
      <c r="G101" s="60"/>
      <c r="H101" s="61"/>
      <c r="I101" s="105"/>
      <c r="J101" s="56" t="str">
        <f t="shared" si="12"/>
        <v/>
      </c>
      <c r="K101" s="56" t="str">
        <f t="shared" si="13"/>
        <v/>
      </c>
      <c r="L101" s="56" t="str">
        <f t="shared" si="14"/>
        <v/>
      </c>
      <c r="M101" s="56" t="str">
        <f t="shared" si="15"/>
        <v/>
      </c>
      <c r="N101" s="121"/>
      <c r="P101" s="13"/>
      <c r="AD101" s="13"/>
      <c r="AE101" s="13"/>
    </row>
    <row r="102" spans="1:31" ht="13.9" customHeight="1" x14ac:dyDescent="0.2">
      <c r="A102" s="117"/>
      <c r="B102" s="117"/>
      <c r="C102" s="57"/>
      <c r="D102" s="58"/>
      <c r="E102" s="59"/>
      <c r="F102" s="55"/>
      <c r="G102" s="60"/>
      <c r="H102" s="61"/>
      <c r="I102" s="105"/>
      <c r="J102" s="56" t="str">
        <f t="shared" si="12"/>
        <v/>
      </c>
      <c r="K102" s="56" t="str">
        <f t="shared" si="13"/>
        <v/>
      </c>
      <c r="L102" s="56" t="str">
        <f t="shared" si="14"/>
        <v/>
      </c>
      <c r="M102" s="56" t="str">
        <f t="shared" si="15"/>
        <v/>
      </c>
      <c r="N102" s="121"/>
      <c r="P102" s="13"/>
      <c r="AD102" s="13"/>
      <c r="AE102" s="13"/>
    </row>
    <row r="103" spans="1:31" ht="13.9" customHeight="1" x14ac:dyDescent="0.2">
      <c r="A103" s="117"/>
      <c r="B103" s="117"/>
      <c r="C103" s="57"/>
      <c r="D103" s="58"/>
      <c r="E103" s="59"/>
      <c r="F103" s="55"/>
      <c r="G103" s="60"/>
      <c r="H103" s="61"/>
      <c r="I103" s="105"/>
      <c r="J103" s="56" t="str">
        <f t="shared" si="12"/>
        <v/>
      </c>
      <c r="K103" s="56" t="str">
        <f t="shared" si="13"/>
        <v/>
      </c>
      <c r="L103" s="56" t="str">
        <f t="shared" si="14"/>
        <v/>
      </c>
      <c r="M103" s="56" t="str">
        <f t="shared" si="15"/>
        <v/>
      </c>
      <c r="N103" s="121"/>
      <c r="P103" s="13"/>
      <c r="AD103" s="13"/>
      <c r="AE103" s="13"/>
    </row>
    <row r="104" spans="1:31" ht="13.9" customHeight="1" x14ac:dyDescent="0.2">
      <c r="A104" s="117"/>
      <c r="B104" s="117"/>
      <c r="C104" s="57"/>
      <c r="D104" s="58"/>
      <c r="E104" s="59"/>
      <c r="F104" s="55"/>
      <c r="G104" s="60"/>
      <c r="H104" s="61"/>
      <c r="I104" s="105"/>
      <c r="J104" s="56" t="str">
        <f t="shared" si="12"/>
        <v/>
      </c>
      <c r="K104" s="56" t="str">
        <f t="shared" si="13"/>
        <v/>
      </c>
      <c r="L104" s="56" t="str">
        <f t="shared" si="14"/>
        <v/>
      </c>
      <c r="M104" s="56" t="str">
        <f t="shared" si="15"/>
        <v/>
      </c>
      <c r="N104" s="121"/>
      <c r="P104" s="13"/>
      <c r="AD104" s="13"/>
      <c r="AE104" s="13"/>
    </row>
    <row r="105" spans="1:31" ht="13.9" customHeight="1" x14ac:dyDescent="0.2">
      <c r="A105" s="117"/>
      <c r="B105" s="117"/>
      <c r="C105" s="57"/>
      <c r="D105" s="58"/>
      <c r="E105" s="59"/>
      <c r="F105" s="55"/>
      <c r="G105" s="60"/>
      <c r="H105" s="61"/>
      <c r="I105" s="105"/>
      <c r="J105" s="56" t="str">
        <f t="shared" si="12"/>
        <v/>
      </c>
      <c r="K105" s="56" t="str">
        <f t="shared" si="13"/>
        <v/>
      </c>
      <c r="L105" s="56" t="str">
        <f t="shared" si="14"/>
        <v/>
      </c>
      <c r="M105" s="56" t="str">
        <f t="shared" si="15"/>
        <v/>
      </c>
      <c r="N105" s="121"/>
      <c r="P105" s="13"/>
      <c r="AD105" s="13"/>
      <c r="AE105" s="13"/>
    </row>
    <row r="106" spans="1:31" ht="13.9" customHeight="1" x14ac:dyDescent="0.2">
      <c r="A106" s="117"/>
      <c r="B106" s="117"/>
      <c r="C106" s="57"/>
      <c r="D106" s="58"/>
      <c r="E106" s="59"/>
      <c r="F106" s="55"/>
      <c r="G106" s="60"/>
      <c r="H106" s="61"/>
      <c r="I106" s="105"/>
      <c r="J106" s="56" t="str">
        <f t="shared" si="12"/>
        <v/>
      </c>
      <c r="K106" s="56" t="str">
        <f t="shared" si="13"/>
        <v/>
      </c>
      <c r="L106" s="56" t="str">
        <f t="shared" si="14"/>
        <v/>
      </c>
      <c r="M106" s="56" t="str">
        <f t="shared" si="15"/>
        <v/>
      </c>
      <c r="N106" s="121"/>
      <c r="P106" s="13"/>
      <c r="AD106" s="13"/>
      <c r="AE106" s="13"/>
    </row>
    <row r="107" spans="1:31" ht="13.9" customHeight="1" x14ac:dyDescent="0.2">
      <c r="A107" s="117"/>
      <c r="B107" s="117"/>
      <c r="C107" s="57"/>
      <c r="D107" s="58"/>
      <c r="E107" s="59"/>
      <c r="F107" s="55"/>
      <c r="G107" s="60"/>
      <c r="H107" s="61"/>
      <c r="I107" s="105"/>
      <c r="J107" s="56" t="str">
        <f t="shared" si="12"/>
        <v/>
      </c>
      <c r="K107" s="56" t="str">
        <f t="shared" si="13"/>
        <v/>
      </c>
      <c r="L107" s="56" t="str">
        <f t="shared" si="14"/>
        <v/>
      </c>
      <c r="M107" s="56" t="str">
        <f t="shared" si="15"/>
        <v/>
      </c>
      <c r="N107" s="121"/>
      <c r="P107" s="13"/>
      <c r="AD107" s="13"/>
      <c r="AE107" s="13"/>
    </row>
    <row r="108" spans="1:31" ht="13.9" customHeight="1" x14ac:dyDescent="0.2">
      <c r="A108" s="117"/>
      <c r="B108" s="117"/>
      <c r="C108" s="57"/>
      <c r="D108" s="58"/>
      <c r="E108" s="59"/>
      <c r="F108" s="55"/>
      <c r="G108" s="60"/>
      <c r="H108" s="61"/>
      <c r="I108" s="105"/>
      <c r="J108" s="56" t="str">
        <f t="shared" si="12"/>
        <v/>
      </c>
      <c r="K108" s="56" t="str">
        <f t="shared" si="13"/>
        <v/>
      </c>
      <c r="L108" s="56" t="str">
        <f t="shared" si="14"/>
        <v/>
      </c>
      <c r="M108" s="56" t="str">
        <f t="shared" si="15"/>
        <v/>
      </c>
      <c r="N108" s="121"/>
      <c r="P108" s="13"/>
      <c r="AD108" s="13"/>
      <c r="AE108" s="13"/>
    </row>
    <row r="109" spans="1:31" ht="13.9" customHeight="1" x14ac:dyDescent="0.2">
      <c r="A109" s="117"/>
      <c r="B109" s="117"/>
      <c r="C109" s="57"/>
      <c r="D109" s="58"/>
      <c r="E109" s="59"/>
      <c r="F109" s="55"/>
      <c r="G109" s="60"/>
      <c r="H109" s="61"/>
      <c r="I109" s="105"/>
      <c r="J109" s="56" t="str">
        <f t="shared" si="12"/>
        <v/>
      </c>
      <c r="K109" s="56" t="str">
        <f t="shared" si="13"/>
        <v/>
      </c>
      <c r="L109" s="56" t="str">
        <f t="shared" si="14"/>
        <v/>
      </c>
      <c r="M109" s="56" t="str">
        <f t="shared" si="15"/>
        <v/>
      </c>
      <c r="N109" s="121"/>
      <c r="P109" s="13"/>
      <c r="AD109" s="13"/>
      <c r="AE109" s="13"/>
    </row>
    <row r="110" spans="1:31" ht="13.9" customHeight="1" x14ac:dyDescent="0.2">
      <c r="A110" s="117"/>
      <c r="B110" s="117"/>
      <c r="C110" s="57"/>
      <c r="D110" s="58"/>
      <c r="E110" s="59"/>
      <c r="F110" s="55"/>
      <c r="G110" s="60"/>
      <c r="H110" s="61"/>
      <c r="I110" s="105"/>
      <c r="J110" s="56" t="str">
        <f t="shared" si="12"/>
        <v/>
      </c>
      <c r="K110" s="56" t="str">
        <f t="shared" si="13"/>
        <v/>
      </c>
      <c r="L110" s="56" t="str">
        <f t="shared" si="14"/>
        <v/>
      </c>
      <c r="M110" s="56" t="str">
        <f t="shared" si="15"/>
        <v/>
      </c>
      <c r="N110" s="121"/>
      <c r="P110" s="13"/>
      <c r="AD110" s="13"/>
      <c r="AE110" s="13"/>
    </row>
    <row r="111" spans="1:31" ht="13.9" customHeight="1" x14ac:dyDescent="0.2">
      <c r="A111" s="117"/>
      <c r="B111" s="117"/>
      <c r="C111" s="57"/>
      <c r="D111" s="58"/>
      <c r="E111" s="59"/>
      <c r="F111" s="55"/>
      <c r="G111" s="60"/>
      <c r="H111" s="61"/>
      <c r="I111" s="105"/>
      <c r="J111" s="56" t="str">
        <f t="shared" si="0"/>
        <v/>
      </c>
      <c r="K111" s="56" t="str">
        <f t="shared" si="1"/>
        <v/>
      </c>
      <c r="L111" s="56" t="str">
        <f t="shared" si="2"/>
        <v/>
      </c>
      <c r="M111" s="56" t="str">
        <f t="shared" si="3"/>
        <v/>
      </c>
      <c r="N111" s="121"/>
      <c r="P111" s="13"/>
      <c r="AD111" s="13"/>
      <c r="AE111" s="13"/>
    </row>
    <row r="112" spans="1:31" ht="13.9" customHeight="1" x14ac:dyDescent="0.2">
      <c r="A112" s="117"/>
      <c r="B112" s="117"/>
      <c r="C112" s="57"/>
      <c r="D112" s="58"/>
      <c r="E112" s="59"/>
      <c r="F112" s="55"/>
      <c r="G112" s="60"/>
      <c r="H112" s="61"/>
      <c r="I112" s="105"/>
      <c r="J112" s="56" t="str">
        <f t="shared" ref="J112:J143" si="16">IF(H112="R",I112*1000/(220*0.85),"")</f>
        <v/>
      </c>
      <c r="K112" s="56" t="str">
        <f t="shared" ref="K112:K143" si="17">IF(H112="S",I112*1000/(220*0.85),"")</f>
        <v/>
      </c>
      <c r="L112" s="56" t="str">
        <f t="shared" ref="L112:L143" si="18">IF(H112="T",I112*1000/(220*0.85),"")</f>
        <v/>
      </c>
      <c r="M112" s="56" t="str">
        <f t="shared" ref="M112:M143" si="19">IF(H112="RST",I112*1000/(380*1.73*0.85),"")</f>
        <v/>
      </c>
      <c r="N112" s="121"/>
      <c r="P112" s="13"/>
      <c r="AD112" s="13"/>
      <c r="AE112" s="13"/>
    </row>
    <row r="113" spans="1:31" ht="13.9" customHeight="1" x14ac:dyDescent="0.2">
      <c r="A113" s="117"/>
      <c r="B113" s="117"/>
      <c r="C113" s="57"/>
      <c r="D113" s="58"/>
      <c r="E113" s="59"/>
      <c r="F113" s="55"/>
      <c r="G113" s="60"/>
      <c r="H113" s="61"/>
      <c r="I113" s="105"/>
      <c r="J113" s="56" t="str">
        <f t="shared" si="16"/>
        <v/>
      </c>
      <c r="K113" s="56" t="str">
        <f t="shared" si="17"/>
        <v/>
      </c>
      <c r="L113" s="56" t="str">
        <f t="shared" si="18"/>
        <v/>
      </c>
      <c r="M113" s="56" t="str">
        <f t="shared" si="19"/>
        <v/>
      </c>
      <c r="N113" s="121"/>
      <c r="P113" s="13"/>
      <c r="AD113" s="13"/>
      <c r="AE113" s="13"/>
    </row>
    <row r="114" spans="1:31" ht="13.9" customHeight="1" x14ac:dyDescent="0.2">
      <c r="A114" s="117"/>
      <c r="B114" s="117"/>
      <c r="C114" s="57"/>
      <c r="D114" s="58"/>
      <c r="E114" s="59"/>
      <c r="F114" s="55"/>
      <c r="G114" s="60"/>
      <c r="H114" s="61"/>
      <c r="I114" s="105"/>
      <c r="J114" s="56" t="str">
        <f t="shared" si="16"/>
        <v/>
      </c>
      <c r="K114" s="56" t="str">
        <f t="shared" si="17"/>
        <v/>
      </c>
      <c r="L114" s="56" t="str">
        <f t="shared" si="18"/>
        <v/>
      </c>
      <c r="M114" s="56" t="str">
        <f t="shared" si="19"/>
        <v/>
      </c>
      <c r="N114" s="121"/>
      <c r="P114" s="13"/>
      <c r="AD114" s="13"/>
      <c r="AE114" s="13"/>
    </row>
    <row r="115" spans="1:31" ht="13.9" customHeight="1" x14ac:dyDescent="0.2">
      <c r="A115" s="117"/>
      <c r="B115" s="117"/>
      <c r="C115" s="57"/>
      <c r="D115" s="58"/>
      <c r="E115" s="59"/>
      <c r="F115" s="55"/>
      <c r="G115" s="60"/>
      <c r="H115" s="61"/>
      <c r="I115" s="105"/>
      <c r="J115" s="56" t="str">
        <f t="shared" si="16"/>
        <v/>
      </c>
      <c r="K115" s="56" t="str">
        <f t="shared" si="17"/>
        <v/>
      </c>
      <c r="L115" s="56" t="str">
        <f t="shared" si="18"/>
        <v/>
      </c>
      <c r="M115" s="56" t="str">
        <f t="shared" si="19"/>
        <v/>
      </c>
      <c r="N115" s="121"/>
      <c r="P115" s="13"/>
      <c r="AD115" s="13"/>
      <c r="AE115" s="13"/>
    </row>
    <row r="116" spans="1:31" ht="13.9" customHeight="1" x14ac:dyDescent="0.2">
      <c r="A116" s="117"/>
      <c r="B116" s="117"/>
      <c r="C116" s="57"/>
      <c r="D116" s="58"/>
      <c r="E116" s="59"/>
      <c r="F116" s="55"/>
      <c r="G116" s="60"/>
      <c r="H116" s="61"/>
      <c r="I116" s="105"/>
      <c r="J116" s="56" t="str">
        <f t="shared" si="16"/>
        <v/>
      </c>
      <c r="K116" s="56" t="str">
        <f t="shared" si="17"/>
        <v/>
      </c>
      <c r="L116" s="56" t="str">
        <f t="shared" si="18"/>
        <v/>
      </c>
      <c r="M116" s="56" t="str">
        <f t="shared" si="19"/>
        <v/>
      </c>
      <c r="N116" s="121"/>
      <c r="P116" s="13"/>
      <c r="AD116" s="13"/>
      <c r="AE116" s="13"/>
    </row>
    <row r="117" spans="1:31" ht="13.9" customHeight="1" x14ac:dyDescent="0.2">
      <c r="A117" s="117"/>
      <c r="B117" s="117"/>
      <c r="C117" s="57"/>
      <c r="D117" s="58"/>
      <c r="E117" s="59"/>
      <c r="F117" s="55"/>
      <c r="G117" s="60"/>
      <c r="H117" s="61"/>
      <c r="I117" s="105"/>
      <c r="J117" s="56" t="str">
        <f t="shared" si="16"/>
        <v/>
      </c>
      <c r="K117" s="56" t="str">
        <f t="shared" si="17"/>
        <v/>
      </c>
      <c r="L117" s="56" t="str">
        <f t="shared" si="18"/>
        <v/>
      </c>
      <c r="M117" s="56" t="str">
        <f t="shared" si="19"/>
        <v/>
      </c>
      <c r="N117" s="121"/>
      <c r="P117" s="13"/>
      <c r="AD117" s="13"/>
      <c r="AE117" s="13"/>
    </row>
    <row r="118" spans="1:31" ht="13.9" customHeight="1" x14ac:dyDescent="0.2">
      <c r="A118" s="117"/>
      <c r="B118" s="117"/>
      <c r="C118" s="57"/>
      <c r="D118" s="58"/>
      <c r="E118" s="59"/>
      <c r="F118" s="55"/>
      <c r="G118" s="60"/>
      <c r="H118" s="61"/>
      <c r="I118" s="105"/>
      <c r="J118" s="56" t="str">
        <f t="shared" si="16"/>
        <v/>
      </c>
      <c r="K118" s="56" t="str">
        <f t="shared" si="17"/>
        <v/>
      </c>
      <c r="L118" s="56" t="str">
        <f t="shared" si="18"/>
        <v/>
      </c>
      <c r="M118" s="56" t="str">
        <f t="shared" si="19"/>
        <v/>
      </c>
      <c r="N118" s="121"/>
      <c r="P118" s="13"/>
      <c r="AD118" s="13"/>
      <c r="AE118" s="13"/>
    </row>
    <row r="119" spans="1:31" ht="13.9" customHeight="1" x14ac:dyDescent="0.2">
      <c r="A119" s="117"/>
      <c r="B119" s="117"/>
      <c r="C119" s="57"/>
      <c r="D119" s="58"/>
      <c r="E119" s="59"/>
      <c r="F119" s="55"/>
      <c r="G119" s="60"/>
      <c r="H119" s="61"/>
      <c r="I119" s="105"/>
      <c r="J119" s="56" t="str">
        <f t="shared" si="16"/>
        <v/>
      </c>
      <c r="K119" s="56" t="str">
        <f t="shared" si="17"/>
        <v/>
      </c>
      <c r="L119" s="56" t="str">
        <f t="shared" si="18"/>
        <v/>
      </c>
      <c r="M119" s="56" t="str">
        <f t="shared" si="19"/>
        <v/>
      </c>
      <c r="N119" s="121"/>
      <c r="P119" s="13"/>
      <c r="AD119" s="13"/>
      <c r="AE119" s="13"/>
    </row>
    <row r="120" spans="1:31" ht="13.9" customHeight="1" x14ac:dyDescent="0.2">
      <c r="A120" s="117"/>
      <c r="B120" s="117"/>
      <c r="C120" s="57"/>
      <c r="D120" s="58"/>
      <c r="E120" s="59"/>
      <c r="F120" s="55"/>
      <c r="G120" s="60"/>
      <c r="H120" s="61"/>
      <c r="I120" s="105"/>
      <c r="J120" s="56" t="str">
        <f t="shared" si="16"/>
        <v/>
      </c>
      <c r="K120" s="56" t="str">
        <f t="shared" si="17"/>
        <v/>
      </c>
      <c r="L120" s="56" t="str">
        <f t="shared" si="18"/>
        <v/>
      </c>
      <c r="M120" s="56" t="str">
        <f t="shared" si="19"/>
        <v/>
      </c>
      <c r="N120" s="121"/>
      <c r="P120" s="13"/>
      <c r="AD120" s="13"/>
      <c r="AE120" s="13"/>
    </row>
    <row r="121" spans="1:31" ht="13.9" customHeight="1" x14ac:dyDescent="0.2">
      <c r="A121" s="117"/>
      <c r="B121" s="117"/>
      <c r="C121" s="57"/>
      <c r="D121" s="58"/>
      <c r="E121" s="59"/>
      <c r="F121" s="55"/>
      <c r="G121" s="60"/>
      <c r="H121" s="61"/>
      <c r="I121" s="105"/>
      <c r="J121" s="56" t="str">
        <f t="shared" si="16"/>
        <v/>
      </c>
      <c r="K121" s="56" t="str">
        <f t="shared" si="17"/>
        <v/>
      </c>
      <c r="L121" s="56" t="str">
        <f t="shared" si="18"/>
        <v/>
      </c>
      <c r="M121" s="56" t="str">
        <f t="shared" si="19"/>
        <v/>
      </c>
      <c r="N121" s="121"/>
      <c r="P121" s="13"/>
      <c r="AD121" s="13"/>
      <c r="AE121" s="13"/>
    </row>
    <row r="122" spans="1:31" ht="13.9" customHeight="1" x14ac:dyDescent="0.2">
      <c r="A122" s="117"/>
      <c r="B122" s="117"/>
      <c r="C122" s="57"/>
      <c r="D122" s="58"/>
      <c r="E122" s="59"/>
      <c r="F122" s="55"/>
      <c r="G122" s="60"/>
      <c r="H122" s="61"/>
      <c r="I122" s="105"/>
      <c r="J122" s="56" t="str">
        <f t="shared" si="16"/>
        <v/>
      </c>
      <c r="K122" s="56" t="str">
        <f t="shared" si="17"/>
        <v/>
      </c>
      <c r="L122" s="56" t="str">
        <f t="shared" si="18"/>
        <v/>
      </c>
      <c r="M122" s="56" t="str">
        <f t="shared" si="19"/>
        <v/>
      </c>
      <c r="N122" s="121"/>
      <c r="P122" s="13"/>
      <c r="AD122" s="13"/>
      <c r="AE122" s="13"/>
    </row>
    <row r="123" spans="1:31" ht="13.9" customHeight="1" x14ac:dyDescent="0.2">
      <c r="A123" s="117"/>
      <c r="B123" s="117"/>
      <c r="C123" s="57"/>
      <c r="D123" s="58"/>
      <c r="E123" s="59"/>
      <c r="F123" s="55"/>
      <c r="G123" s="60"/>
      <c r="H123" s="61"/>
      <c r="I123" s="105"/>
      <c r="J123" s="56" t="str">
        <f t="shared" si="16"/>
        <v/>
      </c>
      <c r="K123" s="56" t="str">
        <f t="shared" si="17"/>
        <v/>
      </c>
      <c r="L123" s="56" t="str">
        <f t="shared" si="18"/>
        <v/>
      </c>
      <c r="M123" s="56" t="str">
        <f t="shared" si="19"/>
        <v/>
      </c>
      <c r="N123" s="121"/>
      <c r="P123" s="13"/>
      <c r="AD123" s="13"/>
      <c r="AE123" s="13"/>
    </row>
    <row r="124" spans="1:31" ht="13.9" customHeight="1" x14ac:dyDescent="0.2">
      <c r="A124" s="117"/>
      <c r="B124" s="117"/>
      <c r="C124" s="57"/>
      <c r="D124" s="58"/>
      <c r="E124" s="59"/>
      <c r="F124" s="55"/>
      <c r="G124" s="60"/>
      <c r="H124" s="61"/>
      <c r="I124" s="105"/>
      <c r="J124" s="56" t="str">
        <f t="shared" si="16"/>
        <v/>
      </c>
      <c r="K124" s="56" t="str">
        <f t="shared" si="17"/>
        <v/>
      </c>
      <c r="L124" s="56" t="str">
        <f t="shared" si="18"/>
        <v/>
      </c>
      <c r="M124" s="56" t="str">
        <f t="shared" si="19"/>
        <v/>
      </c>
      <c r="N124" s="121"/>
      <c r="P124" s="13"/>
      <c r="AD124" s="13"/>
      <c r="AE124" s="13"/>
    </row>
    <row r="125" spans="1:31" ht="13.9" customHeight="1" x14ac:dyDescent="0.2">
      <c r="A125" s="117"/>
      <c r="B125" s="117"/>
      <c r="C125" s="57"/>
      <c r="D125" s="58"/>
      <c r="E125" s="59"/>
      <c r="F125" s="55"/>
      <c r="G125" s="60"/>
      <c r="H125" s="61"/>
      <c r="I125" s="105"/>
      <c r="J125" s="56" t="str">
        <f t="shared" si="16"/>
        <v/>
      </c>
      <c r="K125" s="56" t="str">
        <f t="shared" si="17"/>
        <v/>
      </c>
      <c r="L125" s="56" t="str">
        <f t="shared" si="18"/>
        <v/>
      </c>
      <c r="M125" s="56" t="str">
        <f t="shared" si="19"/>
        <v/>
      </c>
      <c r="N125" s="121"/>
      <c r="P125" s="13"/>
      <c r="AD125" s="13"/>
      <c r="AE125" s="13"/>
    </row>
    <row r="126" spans="1:31" ht="13.9" customHeight="1" x14ac:dyDescent="0.2">
      <c r="A126" s="117"/>
      <c r="B126" s="117"/>
      <c r="C126" s="57"/>
      <c r="D126" s="58"/>
      <c r="E126" s="59"/>
      <c r="F126" s="55"/>
      <c r="G126" s="60"/>
      <c r="H126" s="61"/>
      <c r="I126" s="105"/>
      <c r="J126" s="56" t="str">
        <f t="shared" si="16"/>
        <v/>
      </c>
      <c r="K126" s="56" t="str">
        <f t="shared" si="17"/>
        <v/>
      </c>
      <c r="L126" s="56" t="str">
        <f t="shared" si="18"/>
        <v/>
      </c>
      <c r="M126" s="56" t="str">
        <f t="shared" si="19"/>
        <v/>
      </c>
      <c r="N126" s="121"/>
      <c r="P126" s="13"/>
      <c r="AD126" s="13"/>
      <c r="AE126" s="13"/>
    </row>
    <row r="127" spans="1:31" ht="13.9" customHeight="1" x14ac:dyDescent="0.2">
      <c r="A127" s="117"/>
      <c r="B127" s="117"/>
      <c r="C127" s="57"/>
      <c r="D127" s="58"/>
      <c r="E127" s="59"/>
      <c r="F127" s="55"/>
      <c r="G127" s="60"/>
      <c r="H127" s="61"/>
      <c r="I127" s="105"/>
      <c r="J127" s="56" t="str">
        <f t="shared" si="16"/>
        <v/>
      </c>
      <c r="K127" s="56" t="str">
        <f t="shared" si="17"/>
        <v/>
      </c>
      <c r="L127" s="56" t="str">
        <f t="shared" si="18"/>
        <v/>
      </c>
      <c r="M127" s="56" t="str">
        <f t="shared" si="19"/>
        <v/>
      </c>
      <c r="N127" s="121"/>
      <c r="P127" s="13"/>
      <c r="AD127" s="13"/>
      <c r="AE127" s="13"/>
    </row>
    <row r="128" spans="1:31" ht="13.9" customHeight="1" x14ac:dyDescent="0.2">
      <c r="A128" s="117"/>
      <c r="B128" s="117"/>
      <c r="C128" s="57"/>
      <c r="D128" s="58"/>
      <c r="E128" s="59"/>
      <c r="F128" s="55"/>
      <c r="G128" s="60"/>
      <c r="H128" s="61"/>
      <c r="I128" s="105"/>
      <c r="J128" s="56" t="str">
        <f t="shared" si="16"/>
        <v/>
      </c>
      <c r="K128" s="56" t="str">
        <f t="shared" si="17"/>
        <v/>
      </c>
      <c r="L128" s="56" t="str">
        <f t="shared" si="18"/>
        <v/>
      </c>
      <c r="M128" s="56" t="str">
        <f t="shared" si="19"/>
        <v/>
      </c>
      <c r="N128" s="121"/>
      <c r="P128" s="13"/>
      <c r="AD128" s="13"/>
      <c r="AE128" s="13"/>
    </row>
    <row r="129" spans="1:31" ht="13.9" customHeight="1" x14ac:dyDescent="0.2">
      <c r="A129" s="117"/>
      <c r="B129" s="117"/>
      <c r="C129" s="57"/>
      <c r="D129" s="58"/>
      <c r="E129" s="59"/>
      <c r="F129" s="55"/>
      <c r="G129" s="60"/>
      <c r="H129" s="61"/>
      <c r="I129" s="105"/>
      <c r="J129" s="56" t="str">
        <f t="shared" si="16"/>
        <v/>
      </c>
      <c r="K129" s="56" t="str">
        <f t="shared" si="17"/>
        <v/>
      </c>
      <c r="L129" s="56" t="str">
        <f t="shared" si="18"/>
        <v/>
      </c>
      <c r="M129" s="56" t="str">
        <f t="shared" si="19"/>
        <v/>
      </c>
      <c r="N129" s="121"/>
      <c r="P129" s="13"/>
      <c r="AD129" s="13"/>
      <c r="AE129" s="13"/>
    </row>
    <row r="130" spans="1:31" ht="13.9" customHeight="1" x14ac:dyDescent="0.2">
      <c r="A130" s="117"/>
      <c r="B130" s="117"/>
      <c r="C130" s="57"/>
      <c r="D130" s="58"/>
      <c r="E130" s="59"/>
      <c r="F130" s="55"/>
      <c r="G130" s="60"/>
      <c r="H130" s="61"/>
      <c r="I130" s="105"/>
      <c r="J130" s="56" t="str">
        <f t="shared" si="16"/>
        <v/>
      </c>
      <c r="K130" s="56" t="str">
        <f t="shared" si="17"/>
        <v/>
      </c>
      <c r="L130" s="56" t="str">
        <f t="shared" si="18"/>
        <v/>
      </c>
      <c r="M130" s="56" t="str">
        <f t="shared" si="19"/>
        <v/>
      </c>
      <c r="N130" s="121"/>
      <c r="P130" s="13"/>
      <c r="AD130" s="13"/>
      <c r="AE130" s="13"/>
    </row>
    <row r="131" spans="1:31" ht="13.9" customHeight="1" x14ac:dyDescent="0.2">
      <c r="A131" s="117"/>
      <c r="B131" s="117"/>
      <c r="C131" s="57"/>
      <c r="D131" s="58"/>
      <c r="E131" s="59"/>
      <c r="F131" s="55"/>
      <c r="G131" s="60"/>
      <c r="H131" s="61"/>
      <c r="I131" s="105"/>
      <c r="J131" s="56" t="str">
        <f t="shared" si="16"/>
        <v/>
      </c>
      <c r="K131" s="56" t="str">
        <f t="shared" si="17"/>
        <v/>
      </c>
      <c r="L131" s="56" t="str">
        <f t="shared" si="18"/>
        <v/>
      </c>
      <c r="M131" s="56" t="str">
        <f t="shared" si="19"/>
        <v/>
      </c>
      <c r="N131" s="121"/>
      <c r="P131" s="13"/>
      <c r="AD131" s="13"/>
      <c r="AE131" s="13"/>
    </row>
    <row r="132" spans="1:31" ht="13.9" customHeight="1" x14ac:dyDescent="0.2">
      <c r="A132" s="117"/>
      <c r="B132" s="117"/>
      <c r="C132" s="57"/>
      <c r="D132" s="58"/>
      <c r="E132" s="59"/>
      <c r="F132" s="55"/>
      <c r="G132" s="60"/>
      <c r="H132" s="61"/>
      <c r="I132" s="105"/>
      <c r="J132" s="56" t="str">
        <f t="shared" si="16"/>
        <v/>
      </c>
      <c r="K132" s="56" t="str">
        <f t="shared" si="17"/>
        <v/>
      </c>
      <c r="L132" s="56" t="str">
        <f t="shared" si="18"/>
        <v/>
      </c>
      <c r="M132" s="56" t="str">
        <f t="shared" si="19"/>
        <v/>
      </c>
      <c r="N132" s="121"/>
      <c r="P132" s="13"/>
      <c r="AD132" s="13"/>
      <c r="AE132" s="13"/>
    </row>
    <row r="133" spans="1:31" ht="13.9" customHeight="1" x14ac:dyDescent="0.2">
      <c r="A133" s="117"/>
      <c r="B133" s="117"/>
      <c r="C133" s="57"/>
      <c r="D133" s="58"/>
      <c r="E133" s="59"/>
      <c r="F133" s="55"/>
      <c r="G133" s="60"/>
      <c r="H133" s="61"/>
      <c r="I133" s="105"/>
      <c r="J133" s="56" t="str">
        <f t="shared" si="16"/>
        <v/>
      </c>
      <c r="K133" s="56" t="str">
        <f t="shared" si="17"/>
        <v/>
      </c>
      <c r="L133" s="56" t="str">
        <f t="shared" si="18"/>
        <v/>
      </c>
      <c r="M133" s="56" t="str">
        <f t="shared" si="19"/>
        <v/>
      </c>
      <c r="N133" s="121"/>
      <c r="P133" s="13"/>
      <c r="AD133" s="13"/>
      <c r="AE133" s="13"/>
    </row>
    <row r="134" spans="1:31" ht="13.9" customHeight="1" x14ac:dyDescent="0.2">
      <c r="A134" s="117"/>
      <c r="B134" s="117"/>
      <c r="C134" s="57"/>
      <c r="D134" s="58"/>
      <c r="E134" s="59"/>
      <c r="F134" s="55"/>
      <c r="G134" s="60"/>
      <c r="H134" s="61"/>
      <c r="I134" s="105"/>
      <c r="J134" s="56" t="str">
        <f t="shared" si="16"/>
        <v/>
      </c>
      <c r="K134" s="56" t="str">
        <f t="shared" si="17"/>
        <v/>
      </c>
      <c r="L134" s="56" t="str">
        <f t="shared" si="18"/>
        <v/>
      </c>
      <c r="M134" s="56" t="str">
        <f t="shared" si="19"/>
        <v/>
      </c>
      <c r="N134" s="121"/>
      <c r="P134" s="13"/>
      <c r="AD134" s="13"/>
      <c r="AE134" s="13"/>
    </row>
    <row r="135" spans="1:31" ht="13.9" customHeight="1" x14ac:dyDescent="0.2">
      <c r="A135" s="117"/>
      <c r="B135" s="117"/>
      <c r="C135" s="57"/>
      <c r="D135" s="58"/>
      <c r="E135" s="59"/>
      <c r="F135" s="55"/>
      <c r="G135" s="60"/>
      <c r="H135" s="61"/>
      <c r="I135" s="105"/>
      <c r="J135" s="56" t="str">
        <f t="shared" si="16"/>
        <v/>
      </c>
      <c r="K135" s="56" t="str">
        <f t="shared" si="17"/>
        <v/>
      </c>
      <c r="L135" s="56" t="str">
        <f t="shared" si="18"/>
        <v/>
      </c>
      <c r="M135" s="56" t="str">
        <f t="shared" si="19"/>
        <v/>
      </c>
      <c r="N135" s="121"/>
      <c r="P135" s="13"/>
      <c r="AD135" s="13"/>
      <c r="AE135" s="13"/>
    </row>
    <row r="136" spans="1:31" ht="13.9" customHeight="1" x14ac:dyDescent="0.2">
      <c r="A136" s="117"/>
      <c r="B136" s="117"/>
      <c r="C136" s="57"/>
      <c r="D136" s="58"/>
      <c r="E136" s="59"/>
      <c r="F136" s="55"/>
      <c r="G136" s="60"/>
      <c r="H136" s="61"/>
      <c r="I136" s="105"/>
      <c r="J136" s="56" t="str">
        <f t="shared" si="16"/>
        <v/>
      </c>
      <c r="K136" s="56" t="str">
        <f t="shared" si="17"/>
        <v/>
      </c>
      <c r="L136" s="56" t="str">
        <f t="shared" si="18"/>
        <v/>
      </c>
      <c r="M136" s="56" t="str">
        <f t="shared" si="19"/>
        <v/>
      </c>
      <c r="N136" s="121"/>
      <c r="P136" s="13"/>
      <c r="AD136" s="13"/>
      <c r="AE136" s="13"/>
    </row>
    <row r="137" spans="1:31" ht="13.9" customHeight="1" x14ac:dyDescent="0.2">
      <c r="A137" s="117"/>
      <c r="B137" s="117"/>
      <c r="C137" s="57"/>
      <c r="D137" s="58"/>
      <c r="E137" s="59"/>
      <c r="F137" s="55"/>
      <c r="G137" s="60"/>
      <c r="H137" s="61"/>
      <c r="I137" s="105"/>
      <c r="J137" s="56" t="str">
        <f t="shared" si="16"/>
        <v/>
      </c>
      <c r="K137" s="56" t="str">
        <f t="shared" si="17"/>
        <v/>
      </c>
      <c r="L137" s="56" t="str">
        <f t="shared" si="18"/>
        <v/>
      </c>
      <c r="M137" s="56" t="str">
        <f t="shared" si="19"/>
        <v/>
      </c>
      <c r="N137" s="121"/>
      <c r="P137" s="13"/>
      <c r="AD137" s="13"/>
      <c r="AE137" s="13"/>
    </row>
    <row r="138" spans="1:31" ht="13.9" customHeight="1" x14ac:dyDescent="0.2">
      <c r="A138" s="117"/>
      <c r="B138" s="117"/>
      <c r="C138" s="57"/>
      <c r="D138" s="58"/>
      <c r="E138" s="59"/>
      <c r="F138" s="55"/>
      <c r="G138" s="60"/>
      <c r="H138" s="61"/>
      <c r="I138" s="105"/>
      <c r="J138" s="56" t="str">
        <f t="shared" si="16"/>
        <v/>
      </c>
      <c r="K138" s="56" t="str">
        <f t="shared" si="17"/>
        <v/>
      </c>
      <c r="L138" s="56" t="str">
        <f t="shared" si="18"/>
        <v/>
      </c>
      <c r="M138" s="56" t="str">
        <f t="shared" si="19"/>
        <v/>
      </c>
      <c r="N138" s="121"/>
      <c r="P138" s="13"/>
      <c r="AD138" s="13"/>
      <c r="AE138" s="13"/>
    </row>
    <row r="139" spans="1:31" ht="13.9" customHeight="1" x14ac:dyDescent="0.2">
      <c r="A139" s="117"/>
      <c r="B139" s="117"/>
      <c r="C139" s="57"/>
      <c r="D139" s="58"/>
      <c r="E139" s="59"/>
      <c r="F139" s="55"/>
      <c r="G139" s="60"/>
      <c r="H139" s="61"/>
      <c r="I139" s="105"/>
      <c r="J139" s="56" t="str">
        <f t="shared" si="16"/>
        <v/>
      </c>
      <c r="K139" s="56" t="str">
        <f t="shared" si="17"/>
        <v/>
      </c>
      <c r="L139" s="56" t="str">
        <f t="shared" si="18"/>
        <v/>
      </c>
      <c r="M139" s="56" t="str">
        <f t="shared" si="19"/>
        <v/>
      </c>
      <c r="N139" s="121"/>
      <c r="P139" s="13"/>
      <c r="AD139" s="13"/>
      <c r="AE139" s="13"/>
    </row>
    <row r="140" spans="1:31" ht="13.9" customHeight="1" x14ac:dyDescent="0.2">
      <c r="A140" s="117"/>
      <c r="B140" s="117"/>
      <c r="C140" s="57"/>
      <c r="D140" s="58"/>
      <c r="E140" s="59"/>
      <c r="F140" s="55"/>
      <c r="G140" s="60"/>
      <c r="H140" s="61"/>
      <c r="I140" s="105"/>
      <c r="J140" s="56" t="str">
        <f t="shared" si="16"/>
        <v/>
      </c>
      <c r="K140" s="56" t="str">
        <f t="shared" si="17"/>
        <v/>
      </c>
      <c r="L140" s="56" t="str">
        <f t="shared" si="18"/>
        <v/>
      </c>
      <c r="M140" s="56" t="str">
        <f t="shared" si="19"/>
        <v/>
      </c>
      <c r="N140" s="121"/>
      <c r="P140" s="13"/>
      <c r="AD140" s="13"/>
      <c r="AE140" s="13"/>
    </row>
    <row r="141" spans="1:31" ht="13.9" customHeight="1" x14ac:dyDescent="0.2">
      <c r="A141" s="117"/>
      <c r="B141" s="117"/>
      <c r="C141" s="57"/>
      <c r="D141" s="58"/>
      <c r="E141" s="59"/>
      <c r="F141" s="55"/>
      <c r="G141" s="60"/>
      <c r="H141" s="61"/>
      <c r="I141" s="105"/>
      <c r="J141" s="56" t="str">
        <f t="shared" si="16"/>
        <v/>
      </c>
      <c r="K141" s="56" t="str">
        <f t="shared" si="17"/>
        <v/>
      </c>
      <c r="L141" s="56" t="str">
        <f t="shared" si="18"/>
        <v/>
      </c>
      <c r="M141" s="56" t="str">
        <f t="shared" si="19"/>
        <v/>
      </c>
      <c r="N141" s="121"/>
      <c r="P141" s="13"/>
      <c r="AD141" s="13"/>
      <c r="AE141" s="13"/>
    </row>
    <row r="142" spans="1:31" ht="13.9" customHeight="1" x14ac:dyDescent="0.2">
      <c r="A142" s="117"/>
      <c r="B142" s="117"/>
      <c r="C142" s="57"/>
      <c r="D142" s="58"/>
      <c r="E142" s="59"/>
      <c r="F142" s="55"/>
      <c r="G142" s="60"/>
      <c r="H142" s="61"/>
      <c r="I142" s="105"/>
      <c r="J142" s="56" t="str">
        <f t="shared" si="16"/>
        <v/>
      </c>
      <c r="K142" s="56" t="str">
        <f t="shared" si="17"/>
        <v/>
      </c>
      <c r="L142" s="56" t="str">
        <f t="shared" si="18"/>
        <v/>
      </c>
      <c r="M142" s="56" t="str">
        <f t="shared" si="19"/>
        <v/>
      </c>
      <c r="N142" s="121"/>
      <c r="P142" s="13"/>
      <c r="AD142" s="13"/>
      <c r="AE142" s="13"/>
    </row>
    <row r="143" spans="1:31" ht="13.9" customHeight="1" x14ac:dyDescent="0.2">
      <c r="A143" s="117"/>
      <c r="B143" s="117"/>
      <c r="C143" s="57"/>
      <c r="D143" s="58"/>
      <c r="E143" s="59"/>
      <c r="F143" s="55"/>
      <c r="G143" s="60"/>
      <c r="H143" s="61"/>
      <c r="I143" s="105"/>
      <c r="J143" s="56" t="str">
        <f t="shared" si="16"/>
        <v/>
      </c>
      <c r="K143" s="56" t="str">
        <f t="shared" si="17"/>
        <v/>
      </c>
      <c r="L143" s="56" t="str">
        <f t="shared" si="18"/>
        <v/>
      </c>
      <c r="M143" s="56" t="str">
        <f t="shared" si="19"/>
        <v/>
      </c>
      <c r="N143" s="121"/>
      <c r="P143" s="13"/>
      <c r="AD143" s="13"/>
      <c r="AE143" s="13"/>
    </row>
    <row r="144" spans="1:31" ht="13.9" customHeight="1" x14ac:dyDescent="0.2">
      <c r="A144" s="117"/>
      <c r="B144" s="117"/>
      <c r="C144" s="57"/>
      <c r="D144" s="58"/>
      <c r="E144" s="59"/>
      <c r="F144" s="55"/>
      <c r="G144" s="60"/>
      <c r="H144" s="61"/>
      <c r="I144" s="105"/>
      <c r="J144" s="56" t="str">
        <f t="shared" ref="J144:J175" si="20">IF(H144="R",I144*1000/(220*0.85),"")</f>
        <v/>
      </c>
      <c r="K144" s="56" t="str">
        <f t="shared" ref="K144:K175" si="21">IF(H144="S",I144*1000/(220*0.85),"")</f>
        <v/>
      </c>
      <c r="L144" s="56" t="str">
        <f t="shared" ref="L144:L175" si="22">IF(H144="T",I144*1000/(220*0.85),"")</f>
        <v/>
      </c>
      <c r="M144" s="56" t="str">
        <f t="shared" ref="M144:M175" si="23">IF(H144="RST",I144*1000/(380*1.73*0.85),"")</f>
        <v/>
      </c>
      <c r="N144" s="121"/>
      <c r="P144" s="13"/>
      <c r="AD144" s="13"/>
      <c r="AE144" s="13"/>
    </row>
    <row r="145" spans="1:31" ht="13.9" customHeight="1" x14ac:dyDescent="0.2">
      <c r="A145" s="117"/>
      <c r="B145" s="117"/>
      <c r="C145" s="57"/>
      <c r="D145" s="58"/>
      <c r="E145" s="59"/>
      <c r="F145" s="55"/>
      <c r="G145" s="60"/>
      <c r="H145" s="61"/>
      <c r="I145" s="105"/>
      <c r="J145" s="56" t="str">
        <f t="shared" si="20"/>
        <v/>
      </c>
      <c r="K145" s="56" t="str">
        <f t="shared" si="21"/>
        <v/>
      </c>
      <c r="L145" s="56" t="str">
        <f t="shared" si="22"/>
        <v/>
      </c>
      <c r="M145" s="56" t="str">
        <f t="shared" si="23"/>
        <v/>
      </c>
      <c r="N145" s="121"/>
      <c r="P145" s="13"/>
      <c r="AD145" s="13"/>
      <c r="AE145" s="13"/>
    </row>
    <row r="146" spans="1:31" ht="13.9" customHeight="1" x14ac:dyDescent="0.2">
      <c r="A146" s="117"/>
      <c r="B146" s="117"/>
      <c r="C146" s="57"/>
      <c r="D146" s="58"/>
      <c r="E146" s="59"/>
      <c r="F146" s="55"/>
      <c r="G146" s="60"/>
      <c r="H146" s="61"/>
      <c r="I146" s="105"/>
      <c r="J146" s="56" t="str">
        <f t="shared" si="20"/>
        <v/>
      </c>
      <c r="K146" s="56" t="str">
        <f t="shared" si="21"/>
        <v/>
      </c>
      <c r="L146" s="56" t="str">
        <f t="shared" si="22"/>
        <v/>
      </c>
      <c r="M146" s="56" t="str">
        <f t="shared" si="23"/>
        <v/>
      </c>
      <c r="N146" s="121"/>
      <c r="P146" s="13"/>
      <c r="AD146" s="13"/>
      <c r="AE146" s="13"/>
    </row>
    <row r="147" spans="1:31" ht="13.9" customHeight="1" x14ac:dyDescent="0.2">
      <c r="A147" s="117"/>
      <c r="B147" s="117"/>
      <c r="C147" s="57"/>
      <c r="D147" s="58"/>
      <c r="E147" s="59"/>
      <c r="F147" s="55"/>
      <c r="G147" s="60"/>
      <c r="H147" s="61"/>
      <c r="I147" s="105"/>
      <c r="J147" s="56" t="str">
        <f t="shared" si="20"/>
        <v/>
      </c>
      <c r="K147" s="56" t="str">
        <f t="shared" si="21"/>
        <v/>
      </c>
      <c r="L147" s="56" t="str">
        <f t="shared" si="22"/>
        <v/>
      </c>
      <c r="M147" s="56" t="str">
        <f t="shared" si="23"/>
        <v/>
      </c>
      <c r="N147" s="121"/>
      <c r="P147" s="13"/>
      <c r="AD147" s="13"/>
      <c r="AE147" s="13"/>
    </row>
    <row r="148" spans="1:31" ht="13.9" customHeight="1" x14ac:dyDescent="0.2">
      <c r="A148" s="117"/>
      <c r="B148" s="117"/>
      <c r="C148" s="57"/>
      <c r="D148" s="58"/>
      <c r="E148" s="59"/>
      <c r="F148" s="55"/>
      <c r="G148" s="60"/>
      <c r="H148" s="61"/>
      <c r="I148" s="105"/>
      <c r="J148" s="56" t="str">
        <f t="shared" si="20"/>
        <v/>
      </c>
      <c r="K148" s="56" t="str">
        <f t="shared" si="21"/>
        <v/>
      </c>
      <c r="L148" s="56" t="str">
        <f t="shared" si="22"/>
        <v/>
      </c>
      <c r="M148" s="56" t="str">
        <f t="shared" si="23"/>
        <v/>
      </c>
      <c r="N148" s="121"/>
      <c r="P148" s="13"/>
      <c r="AD148" s="13"/>
      <c r="AE148" s="13"/>
    </row>
    <row r="149" spans="1:31" ht="13.9" customHeight="1" x14ac:dyDescent="0.2">
      <c r="A149" s="117"/>
      <c r="B149" s="117"/>
      <c r="C149" s="57"/>
      <c r="D149" s="58"/>
      <c r="E149" s="59"/>
      <c r="F149" s="55"/>
      <c r="G149" s="60"/>
      <c r="H149" s="61"/>
      <c r="I149" s="105"/>
      <c r="J149" s="56" t="str">
        <f t="shared" si="20"/>
        <v/>
      </c>
      <c r="K149" s="56" t="str">
        <f t="shared" si="21"/>
        <v/>
      </c>
      <c r="L149" s="56" t="str">
        <f t="shared" si="22"/>
        <v/>
      </c>
      <c r="M149" s="56" t="str">
        <f t="shared" si="23"/>
        <v/>
      </c>
      <c r="N149" s="121"/>
      <c r="P149" s="13"/>
      <c r="AD149" s="13"/>
      <c r="AE149" s="13"/>
    </row>
    <row r="150" spans="1:31" ht="13.9" customHeight="1" x14ac:dyDescent="0.2">
      <c r="A150" s="117"/>
      <c r="B150" s="117"/>
      <c r="C150" s="57"/>
      <c r="D150" s="58"/>
      <c r="E150" s="59"/>
      <c r="F150" s="55"/>
      <c r="G150" s="60"/>
      <c r="H150" s="61"/>
      <c r="I150" s="105"/>
      <c r="J150" s="56" t="str">
        <f t="shared" si="20"/>
        <v/>
      </c>
      <c r="K150" s="56" t="str">
        <f t="shared" si="21"/>
        <v/>
      </c>
      <c r="L150" s="56" t="str">
        <f t="shared" si="22"/>
        <v/>
      </c>
      <c r="M150" s="56" t="str">
        <f t="shared" si="23"/>
        <v/>
      </c>
      <c r="N150" s="121"/>
      <c r="P150" s="13"/>
      <c r="AD150" s="13"/>
      <c r="AE150" s="13"/>
    </row>
    <row r="151" spans="1:31" ht="13.9" customHeight="1" x14ac:dyDescent="0.2">
      <c r="A151" s="117"/>
      <c r="B151" s="117"/>
      <c r="C151" s="57"/>
      <c r="D151" s="58"/>
      <c r="E151" s="59"/>
      <c r="F151" s="55"/>
      <c r="G151" s="60"/>
      <c r="H151" s="61"/>
      <c r="I151" s="105"/>
      <c r="J151" s="56" t="str">
        <f t="shared" si="20"/>
        <v/>
      </c>
      <c r="K151" s="56" t="str">
        <f t="shared" si="21"/>
        <v/>
      </c>
      <c r="L151" s="56" t="str">
        <f t="shared" si="22"/>
        <v/>
      </c>
      <c r="M151" s="56" t="str">
        <f t="shared" si="23"/>
        <v/>
      </c>
      <c r="N151" s="121"/>
      <c r="P151" s="13"/>
      <c r="AD151" s="13"/>
      <c r="AE151" s="13"/>
    </row>
    <row r="152" spans="1:31" ht="13.9" customHeight="1" x14ac:dyDescent="0.2">
      <c r="A152" s="117"/>
      <c r="B152" s="117"/>
      <c r="C152" s="57"/>
      <c r="D152" s="58"/>
      <c r="E152" s="59"/>
      <c r="F152" s="55"/>
      <c r="G152" s="60"/>
      <c r="H152" s="61"/>
      <c r="I152" s="105"/>
      <c r="J152" s="56" t="str">
        <f t="shared" si="20"/>
        <v/>
      </c>
      <c r="K152" s="56" t="str">
        <f t="shared" si="21"/>
        <v/>
      </c>
      <c r="L152" s="56" t="str">
        <f t="shared" si="22"/>
        <v/>
      </c>
      <c r="M152" s="56" t="str">
        <f t="shared" si="23"/>
        <v/>
      </c>
      <c r="N152" s="121"/>
      <c r="P152" s="13"/>
      <c r="AD152" s="13"/>
      <c r="AE152" s="13"/>
    </row>
    <row r="153" spans="1:31" ht="13.9" customHeight="1" x14ac:dyDescent="0.2">
      <c r="A153" s="117"/>
      <c r="B153" s="117"/>
      <c r="C153" s="57"/>
      <c r="D153" s="58"/>
      <c r="E153" s="59"/>
      <c r="F153" s="55"/>
      <c r="G153" s="60"/>
      <c r="H153" s="61"/>
      <c r="I153" s="105"/>
      <c r="J153" s="56" t="str">
        <f t="shared" si="20"/>
        <v/>
      </c>
      <c r="K153" s="56" t="str">
        <f t="shared" si="21"/>
        <v/>
      </c>
      <c r="L153" s="56" t="str">
        <f t="shared" si="22"/>
        <v/>
      </c>
      <c r="M153" s="56" t="str">
        <f t="shared" si="23"/>
        <v/>
      </c>
      <c r="N153" s="121"/>
      <c r="P153" s="13"/>
      <c r="AD153" s="13"/>
      <c r="AE153" s="13"/>
    </row>
    <row r="154" spans="1:31" ht="13.9" customHeight="1" x14ac:dyDescent="0.2">
      <c r="A154" s="117"/>
      <c r="B154" s="117"/>
      <c r="C154" s="57"/>
      <c r="D154" s="58"/>
      <c r="E154" s="59"/>
      <c r="F154" s="55"/>
      <c r="G154" s="60"/>
      <c r="H154" s="61"/>
      <c r="I154" s="105"/>
      <c r="J154" s="56" t="str">
        <f t="shared" si="20"/>
        <v/>
      </c>
      <c r="K154" s="56" t="str">
        <f t="shared" si="21"/>
        <v/>
      </c>
      <c r="L154" s="56" t="str">
        <f t="shared" si="22"/>
        <v/>
      </c>
      <c r="M154" s="56" t="str">
        <f t="shared" si="23"/>
        <v/>
      </c>
      <c r="N154" s="121"/>
      <c r="P154" s="13"/>
      <c r="AD154" s="13"/>
      <c r="AE154" s="13"/>
    </row>
    <row r="155" spans="1:31" ht="13.9" customHeight="1" x14ac:dyDescent="0.2">
      <c r="A155" s="117"/>
      <c r="B155" s="117"/>
      <c r="C155" s="57"/>
      <c r="D155" s="58"/>
      <c r="E155" s="59"/>
      <c r="F155" s="55"/>
      <c r="G155" s="60"/>
      <c r="H155" s="61"/>
      <c r="I155" s="105"/>
      <c r="J155" s="56" t="str">
        <f t="shared" si="20"/>
        <v/>
      </c>
      <c r="K155" s="56" t="str">
        <f t="shared" si="21"/>
        <v/>
      </c>
      <c r="L155" s="56" t="str">
        <f t="shared" si="22"/>
        <v/>
      </c>
      <c r="M155" s="56" t="str">
        <f t="shared" si="23"/>
        <v/>
      </c>
      <c r="N155" s="121"/>
      <c r="P155" s="13"/>
      <c r="AD155" s="13"/>
      <c r="AE155" s="13"/>
    </row>
    <row r="156" spans="1:31" ht="13.9" customHeight="1" x14ac:dyDescent="0.2">
      <c r="A156" s="117"/>
      <c r="B156" s="117"/>
      <c r="C156" s="57"/>
      <c r="D156" s="58"/>
      <c r="E156" s="59"/>
      <c r="F156" s="55"/>
      <c r="G156" s="60"/>
      <c r="H156" s="61"/>
      <c r="I156" s="105"/>
      <c r="J156" s="56" t="str">
        <f t="shared" si="20"/>
        <v/>
      </c>
      <c r="K156" s="56" t="str">
        <f t="shared" si="21"/>
        <v/>
      </c>
      <c r="L156" s="56" t="str">
        <f t="shared" si="22"/>
        <v/>
      </c>
      <c r="M156" s="56" t="str">
        <f t="shared" si="23"/>
        <v/>
      </c>
      <c r="N156" s="121"/>
      <c r="P156" s="13"/>
      <c r="AD156" s="13"/>
      <c r="AE156" s="13"/>
    </row>
    <row r="157" spans="1:31" ht="13.9" customHeight="1" x14ac:dyDescent="0.2">
      <c r="A157" s="117"/>
      <c r="B157" s="117"/>
      <c r="C157" s="57"/>
      <c r="D157" s="58"/>
      <c r="E157" s="59"/>
      <c r="F157" s="55"/>
      <c r="G157" s="60"/>
      <c r="H157" s="61"/>
      <c r="I157" s="105"/>
      <c r="J157" s="56" t="str">
        <f t="shared" si="20"/>
        <v/>
      </c>
      <c r="K157" s="56" t="str">
        <f t="shared" si="21"/>
        <v/>
      </c>
      <c r="L157" s="56" t="str">
        <f t="shared" si="22"/>
        <v/>
      </c>
      <c r="M157" s="56" t="str">
        <f t="shared" si="23"/>
        <v/>
      </c>
      <c r="N157" s="121"/>
      <c r="P157" s="13"/>
      <c r="AD157" s="13"/>
      <c r="AE157" s="13"/>
    </row>
    <row r="158" spans="1:31" ht="13.9" customHeight="1" x14ac:dyDescent="0.2">
      <c r="A158" s="117"/>
      <c r="B158" s="117"/>
      <c r="C158" s="57"/>
      <c r="D158" s="58"/>
      <c r="E158" s="59"/>
      <c r="F158" s="55"/>
      <c r="G158" s="60"/>
      <c r="H158" s="61"/>
      <c r="I158" s="105"/>
      <c r="J158" s="56" t="str">
        <f t="shared" si="20"/>
        <v/>
      </c>
      <c r="K158" s="56" t="str">
        <f t="shared" si="21"/>
        <v/>
      </c>
      <c r="L158" s="56" t="str">
        <f t="shared" si="22"/>
        <v/>
      </c>
      <c r="M158" s="56" t="str">
        <f t="shared" si="23"/>
        <v/>
      </c>
      <c r="N158" s="121"/>
      <c r="P158" s="13"/>
      <c r="AD158" s="13"/>
      <c r="AE158" s="13"/>
    </row>
    <row r="159" spans="1:31" ht="13.9" customHeight="1" x14ac:dyDescent="0.2">
      <c r="A159" s="117"/>
      <c r="B159" s="117"/>
      <c r="C159" s="57"/>
      <c r="D159" s="58"/>
      <c r="E159" s="59"/>
      <c r="F159" s="55"/>
      <c r="G159" s="60"/>
      <c r="H159" s="61"/>
      <c r="I159" s="105"/>
      <c r="J159" s="56" t="str">
        <f t="shared" si="20"/>
        <v/>
      </c>
      <c r="K159" s="56" t="str">
        <f t="shared" si="21"/>
        <v/>
      </c>
      <c r="L159" s="56" t="str">
        <f t="shared" si="22"/>
        <v/>
      </c>
      <c r="M159" s="56" t="str">
        <f t="shared" si="23"/>
        <v/>
      </c>
      <c r="N159" s="121"/>
      <c r="P159" s="13"/>
      <c r="AD159" s="13"/>
      <c r="AE159" s="13"/>
    </row>
    <row r="160" spans="1:31" ht="13.9" customHeight="1" x14ac:dyDescent="0.2">
      <c r="A160" s="117"/>
      <c r="B160" s="117"/>
      <c r="C160" s="57"/>
      <c r="D160" s="58"/>
      <c r="E160" s="59"/>
      <c r="F160" s="55"/>
      <c r="G160" s="60"/>
      <c r="H160" s="61"/>
      <c r="I160" s="105"/>
      <c r="J160" s="56" t="str">
        <f t="shared" si="20"/>
        <v/>
      </c>
      <c r="K160" s="56" t="str">
        <f t="shared" si="21"/>
        <v/>
      </c>
      <c r="L160" s="56" t="str">
        <f t="shared" si="22"/>
        <v/>
      </c>
      <c r="M160" s="56" t="str">
        <f t="shared" si="23"/>
        <v/>
      </c>
      <c r="N160" s="121"/>
      <c r="P160" s="13"/>
      <c r="AD160" s="13"/>
      <c r="AE160" s="13"/>
    </row>
    <row r="161" spans="1:31" ht="13.9" customHeight="1" x14ac:dyDescent="0.2">
      <c r="A161" s="117"/>
      <c r="B161" s="117"/>
      <c r="C161" s="57"/>
      <c r="D161" s="58"/>
      <c r="E161" s="59"/>
      <c r="F161" s="55"/>
      <c r="G161" s="60"/>
      <c r="H161" s="61"/>
      <c r="I161" s="105"/>
      <c r="J161" s="56" t="str">
        <f t="shared" si="20"/>
        <v/>
      </c>
      <c r="K161" s="56" t="str">
        <f t="shared" si="21"/>
        <v/>
      </c>
      <c r="L161" s="56" t="str">
        <f t="shared" si="22"/>
        <v/>
      </c>
      <c r="M161" s="56" t="str">
        <f t="shared" si="23"/>
        <v/>
      </c>
      <c r="N161" s="121"/>
      <c r="P161" s="13"/>
      <c r="AD161" s="13"/>
      <c r="AE161" s="13"/>
    </row>
    <row r="162" spans="1:31" ht="13.9" customHeight="1" x14ac:dyDescent="0.2">
      <c r="A162" s="117"/>
      <c r="B162" s="117"/>
      <c r="C162" s="57"/>
      <c r="D162" s="58"/>
      <c r="E162" s="59"/>
      <c r="F162" s="55"/>
      <c r="G162" s="60"/>
      <c r="H162" s="61"/>
      <c r="I162" s="105"/>
      <c r="J162" s="56" t="str">
        <f t="shared" si="20"/>
        <v/>
      </c>
      <c r="K162" s="56" t="str">
        <f t="shared" si="21"/>
        <v/>
      </c>
      <c r="L162" s="56" t="str">
        <f t="shared" si="22"/>
        <v/>
      </c>
      <c r="M162" s="56" t="str">
        <f t="shared" si="23"/>
        <v/>
      </c>
      <c r="N162" s="121"/>
      <c r="P162" s="13"/>
      <c r="AD162" s="13"/>
      <c r="AE162" s="13"/>
    </row>
    <row r="163" spans="1:31" ht="13.9" customHeight="1" x14ac:dyDescent="0.2">
      <c r="A163" s="117"/>
      <c r="B163" s="117"/>
      <c r="C163" s="57"/>
      <c r="D163" s="58"/>
      <c r="E163" s="59"/>
      <c r="F163" s="55"/>
      <c r="G163" s="60"/>
      <c r="H163" s="61"/>
      <c r="I163" s="105"/>
      <c r="J163" s="56" t="str">
        <f t="shared" si="20"/>
        <v/>
      </c>
      <c r="K163" s="56" t="str">
        <f t="shared" si="21"/>
        <v/>
      </c>
      <c r="L163" s="56" t="str">
        <f t="shared" si="22"/>
        <v/>
      </c>
      <c r="M163" s="56" t="str">
        <f t="shared" si="23"/>
        <v/>
      </c>
      <c r="N163" s="121"/>
      <c r="P163" s="13"/>
      <c r="AD163" s="13"/>
      <c r="AE163" s="13"/>
    </row>
    <row r="164" spans="1:31" ht="13.9" customHeight="1" x14ac:dyDescent="0.2">
      <c r="A164" s="117"/>
      <c r="B164" s="117"/>
      <c r="C164" s="57"/>
      <c r="D164" s="58"/>
      <c r="E164" s="59"/>
      <c r="F164" s="55"/>
      <c r="G164" s="60"/>
      <c r="H164" s="61"/>
      <c r="I164" s="105"/>
      <c r="J164" s="56" t="str">
        <f t="shared" si="20"/>
        <v/>
      </c>
      <c r="K164" s="56" t="str">
        <f t="shared" si="21"/>
        <v/>
      </c>
      <c r="L164" s="56" t="str">
        <f t="shared" si="22"/>
        <v/>
      </c>
      <c r="M164" s="56" t="str">
        <f t="shared" si="23"/>
        <v/>
      </c>
      <c r="N164" s="121"/>
      <c r="P164" s="13"/>
      <c r="AD164" s="13"/>
      <c r="AE164" s="13"/>
    </row>
    <row r="165" spans="1:31" ht="13.9" customHeight="1" x14ac:dyDescent="0.2">
      <c r="A165" s="117"/>
      <c r="B165" s="117"/>
      <c r="C165" s="57"/>
      <c r="D165" s="58"/>
      <c r="E165" s="59"/>
      <c r="F165" s="55"/>
      <c r="G165" s="60"/>
      <c r="H165" s="61"/>
      <c r="I165" s="105"/>
      <c r="J165" s="56" t="str">
        <f t="shared" si="20"/>
        <v/>
      </c>
      <c r="K165" s="56" t="str">
        <f t="shared" si="21"/>
        <v/>
      </c>
      <c r="L165" s="56" t="str">
        <f t="shared" si="22"/>
        <v/>
      </c>
      <c r="M165" s="56" t="str">
        <f t="shared" si="23"/>
        <v/>
      </c>
      <c r="N165" s="121"/>
      <c r="P165" s="13"/>
      <c r="AD165" s="13"/>
      <c r="AE165" s="13"/>
    </row>
    <row r="166" spans="1:31" ht="13.9" customHeight="1" x14ac:dyDescent="0.2">
      <c r="A166" s="117"/>
      <c r="B166" s="117"/>
      <c r="C166" s="57"/>
      <c r="D166" s="58"/>
      <c r="E166" s="59"/>
      <c r="F166" s="55"/>
      <c r="G166" s="60"/>
      <c r="H166" s="61"/>
      <c r="I166" s="105"/>
      <c r="J166" s="56" t="str">
        <f t="shared" si="20"/>
        <v/>
      </c>
      <c r="K166" s="56" t="str">
        <f t="shared" si="21"/>
        <v/>
      </c>
      <c r="L166" s="56" t="str">
        <f t="shared" si="22"/>
        <v/>
      </c>
      <c r="M166" s="56" t="str">
        <f t="shared" si="23"/>
        <v/>
      </c>
      <c r="N166" s="121"/>
      <c r="P166" s="13"/>
      <c r="AD166" s="13"/>
      <c r="AE166" s="13"/>
    </row>
    <row r="167" spans="1:31" ht="13.9" customHeight="1" x14ac:dyDescent="0.2">
      <c r="A167" s="117"/>
      <c r="B167" s="117"/>
      <c r="C167" s="57"/>
      <c r="D167" s="58"/>
      <c r="E167" s="59"/>
      <c r="F167" s="55"/>
      <c r="G167" s="60"/>
      <c r="H167" s="61"/>
      <c r="I167" s="105"/>
      <c r="J167" s="56" t="str">
        <f t="shared" si="20"/>
        <v/>
      </c>
      <c r="K167" s="56" t="str">
        <f t="shared" si="21"/>
        <v/>
      </c>
      <c r="L167" s="56" t="str">
        <f t="shared" si="22"/>
        <v/>
      </c>
      <c r="M167" s="56" t="str">
        <f t="shared" si="23"/>
        <v/>
      </c>
      <c r="N167" s="121"/>
      <c r="P167" s="13"/>
      <c r="AD167" s="13"/>
      <c r="AE167" s="13"/>
    </row>
    <row r="168" spans="1:31" ht="13.9" customHeight="1" x14ac:dyDescent="0.2">
      <c r="A168" s="117"/>
      <c r="B168" s="117"/>
      <c r="C168" s="57"/>
      <c r="D168" s="58"/>
      <c r="E168" s="59"/>
      <c r="F168" s="55"/>
      <c r="G168" s="60"/>
      <c r="H168" s="61"/>
      <c r="I168" s="105"/>
      <c r="J168" s="56" t="str">
        <f t="shared" si="20"/>
        <v/>
      </c>
      <c r="K168" s="56" t="str">
        <f t="shared" si="21"/>
        <v/>
      </c>
      <c r="L168" s="56" t="str">
        <f t="shared" si="22"/>
        <v/>
      </c>
      <c r="M168" s="56" t="str">
        <f t="shared" si="23"/>
        <v/>
      </c>
      <c r="N168" s="121"/>
      <c r="P168" s="13"/>
      <c r="AD168" s="13"/>
      <c r="AE168" s="13"/>
    </row>
    <row r="169" spans="1:31" ht="13.9" customHeight="1" x14ac:dyDescent="0.2">
      <c r="A169" s="117"/>
      <c r="B169" s="117"/>
      <c r="C169" s="57"/>
      <c r="D169" s="58"/>
      <c r="E169" s="59"/>
      <c r="F169" s="55"/>
      <c r="G169" s="60"/>
      <c r="H169" s="61"/>
      <c r="I169" s="105"/>
      <c r="J169" s="56" t="str">
        <f t="shared" si="20"/>
        <v/>
      </c>
      <c r="K169" s="56" t="str">
        <f t="shared" si="21"/>
        <v/>
      </c>
      <c r="L169" s="56" t="str">
        <f t="shared" si="22"/>
        <v/>
      </c>
      <c r="M169" s="56" t="str">
        <f t="shared" si="23"/>
        <v/>
      </c>
      <c r="N169" s="121"/>
      <c r="P169" s="13"/>
      <c r="AD169" s="13"/>
      <c r="AE169" s="13"/>
    </row>
    <row r="170" spans="1:31" ht="13.9" customHeight="1" x14ac:dyDescent="0.2">
      <c r="A170" s="117"/>
      <c r="B170" s="117"/>
      <c r="C170" s="57"/>
      <c r="D170" s="58"/>
      <c r="E170" s="59"/>
      <c r="F170" s="55"/>
      <c r="G170" s="60"/>
      <c r="H170" s="61"/>
      <c r="I170" s="105"/>
      <c r="J170" s="56" t="str">
        <f t="shared" si="20"/>
        <v/>
      </c>
      <c r="K170" s="56" t="str">
        <f t="shared" si="21"/>
        <v/>
      </c>
      <c r="L170" s="56" t="str">
        <f t="shared" si="22"/>
        <v/>
      </c>
      <c r="M170" s="56" t="str">
        <f t="shared" si="23"/>
        <v/>
      </c>
      <c r="N170" s="121"/>
      <c r="P170" s="13"/>
      <c r="AD170" s="13"/>
      <c r="AE170" s="13"/>
    </row>
    <row r="171" spans="1:31" ht="13.9" customHeight="1" x14ac:dyDescent="0.2">
      <c r="A171" s="117"/>
      <c r="B171" s="117"/>
      <c r="C171" s="57"/>
      <c r="D171" s="58"/>
      <c r="E171" s="59"/>
      <c r="F171" s="55"/>
      <c r="G171" s="60"/>
      <c r="H171" s="61"/>
      <c r="I171" s="105"/>
      <c r="J171" s="56" t="str">
        <f t="shared" si="20"/>
        <v/>
      </c>
      <c r="K171" s="56" t="str">
        <f t="shared" si="21"/>
        <v/>
      </c>
      <c r="L171" s="56" t="str">
        <f t="shared" si="22"/>
        <v/>
      </c>
      <c r="M171" s="56" t="str">
        <f t="shared" si="23"/>
        <v/>
      </c>
      <c r="N171" s="121"/>
      <c r="P171" s="13"/>
      <c r="AD171" s="13"/>
      <c r="AE171" s="13"/>
    </row>
    <row r="172" spans="1:31" ht="13.9" customHeight="1" x14ac:dyDescent="0.2">
      <c r="A172" s="117"/>
      <c r="B172" s="117"/>
      <c r="C172" s="57"/>
      <c r="D172" s="58"/>
      <c r="E172" s="59"/>
      <c r="F172" s="55"/>
      <c r="G172" s="60"/>
      <c r="H172" s="61"/>
      <c r="I172" s="105"/>
      <c r="J172" s="56" t="str">
        <f t="shared" si="20"/>
        <v/>
      </c>
      <c r="K172" s="56" t="str">
        <f t="shared" si="21"/>
        <v/>
      </c>
      <c r="L172" s="56" t="str">
        <f t="shared" si="22"/>
        <v/>
      </c>
      <c r="M172" s="56" t="str">
        <f t="shared" si="23"/>
        <v/>
      </c>
      <c r="N172" s="121"/>
      <c r="P172" s="13"/>
      <c r="AD172" s="13"/>
      <c r="AE172" s="13"/>
    </row>
    <row r="173" spans="1:31" ht="13.9" customHeight="1" x14ac:dyDescent="0.2">
      <c r="A173" s="117"/>
      <c r="B173" s="117"/>
      <c r="C173" s="57"/>
      <c r="D173" s="58"/>
      <c r="E173" s="59"/>
      <c r="F173" s="55"/>
      <c r="G173" s="60"/>
      <c r="H173" s="61"/>
      <c r="I173" s="105"/>
      <c r="J173" s="56" t="str">
        <f t="shared" si="20"/>
        <v/>
      </c>
      <c r="K173" s="56" t="str">
        <f t="shared" si="21"/>
        <v/>
      </c>
      <c r="L173" s="56" t="str">
        <f t="shared" si="22"/>
        <v/>
      </c>
      <c r="M173" s="56" t="str">
        <f t="shared" si="23"/>
        <v/>
      </c>
      <c r="N173" s="121"/>
      <c r="P173" s="13"/>
      <c r="AD173" s="13"/>
      <c r="AE173" s="13"/>
    </row>
    <row r="174" spans="1:31" ht="13.9" customHeight="1" x14ac:dyDescent="0.2">
      <c r="A174" s="117"/>
      <c r="B174" s="117"/>
      <c r="C174" s="57"/>
      <c r="D174" s="58"/>
      <c r="E174" s="59"/>
      <c r="F174" s="55"/>
      <c r="G174" s="60"/>
      <c r="H174" s="61"/>
      <c r="I174" s="105"/>
      <c r="J174" s="56" t="str">
        <f t="shared" si="20"/>
        <v/>
      </c>
      <c r="K174" s="56" t="str">
        <f t="shared" si="21"/>
        <v/>
      </c>
      <c r="L174" s="56" t="str">
        <f t="shared" si="22"/>
        <v/>
      </c>
      <c r="M174" s="56" t="str">
        <f t="shared" si="23"/>
        <v/>
      </c>
      <c r="N174" s="121"/>
      <c r="P174" s="13"/>
      <c r="AD174" s="13"/>
      <c r="AE174" s="13"/>
    </row>
    <row r="175" spans="1:31" ht="13.9" customHeight="1" x14ac:dyDescent="0.2">
      <c r="A175" s="117"/>
      <c r="B175" s="117"/>
      <c r="C175" s="57"/>
      <c r="D175" s="58"/>
      <c r="E175" s="59"/>
      <c r="F175" s="55"/>
      <c r="G175" s="60"/>
      <c r="H175" s="61"/>
      <c r="I175" s="105"/>
      <c r="J175" s="56" t="str">
        <f t="shared" si="20"/>
        <v/>
      </c>
      <c r="K175" s="56" t="str">
        <f t="shared" si="21"/>
        <v/>
      </c>
      <c r="L175" s="56" t="str">
        <f t="shared" si="22"/>
        <v/>
      </c>
      <c r="M175" s="56" t="str">
        <f t="shared" si="23"/>
        <v/>
      </c>
      <c r="N175" s="121"/>
      <c r="P175" s="13"/>
      <c r="AD175" s="13"/>
      <c r="AE175" s="13"/>
    </row>
    <row r="176" spans="1:31" ht="13.9" customHeight="1" x14ac:dyDescent="0.2">
      <c r="A176" s="117"/>
      <c r="B176" s="117"/>
      <c r="C176" s="57"/>
      <c r="D176" s="58"/>
      <c r="E176" s="59"/>
      <c r="F176" s="55"/>
      <c r="G176" s="60"/>
      <c r="H176" s="61"/>
      <c r="I176" s="105"/>
      <c r="J176" s="56" t="str">
        <f t="shared" ref="J176:J207" si="24">IF(H176="R",I176*1000/(220*0.85),"")</f>
        <v/>
      </c>
      <c r="K176" s="56" t="str">
        <f t="shared" ref="K176:K207" si="25">IF(H176="S",I176*1000/(220*0.85),"")</f>
        <v/>
      </c>
      <c r="L176" s="56" t="str">
        <f t="shared" ref="L176:L207" si="26">IF(H176="T",I176*1000/(220*0.85),"")</f>
        <v/>
      </c>
      <c r="M176" s="56" t="str">
        <f t="shared" ref="M176:M207" si="27">IF(H176="RST",I176*1000/(380*1.73*0.85),"")</f>
        <v/>
      </c>
      <c r="N176" s="121"/>
      <c r="P176" s="13"/>
      <c r="AD176" s="13"/>
      <c r="AE176" s="13"/>
    </row>
    <row r="177" spans="1:31" ht="13.9" customHeight="1" x14ac:dyDescent="0.2">
      <c r="A177" s="117"/>
      <c r="B177" s="117"/>
      <c r="C177" s="57"/>
      <c r="D177" s="58"/>
      <c r="E177" s="59"/>
      <c r="F177" s="55"/>
      <c r="G177" s="60"/>
      <c r="H177" s="61"/>
      <c r="I177" s="105"/>
      <c r="J177" s="56" t="str">
        <f t="shared" si="24"/>
        <v/>
      </c>
      <c r="K177" s="56" t="str">
        <f t="shared" si="25"/>
        <v/>
      </c>
      <c r="L177" s="56" t="str">
        <f t="shared" si="26"/>
        <v/>
      </c>
      <c r="M177" s="56" t="str">
        <f t="shared" si="27"/>
        <v/>
      </c>
      <c r="N177" s="121"/>
      <c r="P177" s="13"/>
      <c r="AD177" s="13"/>
      <c r="AE177" s="13"/>
    </row>
    <row r="178" spans="1:31" ht="13.9" customHeight="1" x14ac:dyDescent="0.2">
      <c r="A178" s="117"/>
      <c r="B178" s="117"/>
      <c r="C178" s="57"/>
      <c r="D178" s="58"/>
      <c r="E178" s="59"/>
      <c r="F178" s="55"/>
      <c r="G178" s="60"/>
      <c r="H178" s="61"/>
      <c r="I178" s="105"/>
      <c r="J178" s="56" t="str">
        <f t="shared" si="24"/>
        <v/>
      </c>
      <c r="K178" s="56" t="str">
        <f t="shared" si="25"/>
        <v/>
      </c>
      <c r="L178" s="56" t="str">
        <f t="shared" si="26"/>
        <v/>
      </c>
      <c r="M178" s="56" t="str">
        <f t="shared" si="27"/>
        <v/>
      </c>
      <c r="N178" s="121"/>
      <c r="P178" s="13"/>
      <c r="AD178" s="13"/>
      <c r="AE178" s="13"/>
    </row>
    <row r="179" spans="1:31" ht="13.9" customHeight="1" x14ac:dyDescent="0.2">
      <c r="A179" s="117"/>
      <c r="B179" s="117"/>
      <c r="C179" s="57"/>
      <c r="D179" s="58"/>
      <c r="E179" s="59"/>
      <c r="F179" s="55"/>
      <c r="G179" s="60"/>
      <c r="H179" s="61"/>
      <c r="I179" s="105"/>
      <c r="J179" s="56" t="str">
        <f t="shared" si="24"/>
        <v/>
      </c>
      <c r="K179" s="56" t="str">
        <f t="shared" si="25"/>
        <v/>
      </c>
      <c r="L179" s="56" t="str">
        <f t="shared" si="26"/>
        <v/>
      </c>
      <c r="M179" s="56" t="str">
        <f t="shared" si="27"/>
        <v/>
      </c>
      <c r="N179" s="121"/>
      <c r="P179" s="13"/>
      <c r="AD179" s="13"/>
      <c r="AE179" s="13"/>
    </row>
    <row r="180" spans="1:31" ht="13.9" customHeight="1" x14ac:dyDescent="0.2">
      <c r="A180" s="117"/>
      <c r="B180" s="117"/>
      <c r="C180" s="57"/>
      <c r="D180" s="58"/>
      <c r="E180" s="59"/>
      <c r="F180" s="55"/>
      <c r="G180" s="60"/>
      <c r="H180" s="61"/>
      <c r="I180" s="105"/>
      <c r="J180" s="56" t="str">
        <f t="shared" si="24"/>
        <v/>
      </c>
      <c r="K180" s="56" t="str">
        <f t="shared" si="25"/>
        <v/>
      </c>
      <c r="L180" s="56" t="str">
        <f t="shared" si="26"/>
        <v/>
      </c>
      <c r="M180" s="56" t="str">
        <f t="shared" si="27"/>
        <v/>
      </c>
      <c r="N180" s="121"/>
      <c r="P180" s="13"/>
      <c r="AD180" s="13"/>
      <c r="AE180" s="13"/>
    </row>
    <row r="181" spans="1:31" ht="13.9" customHeight="1" x14ac:dyDescent="0.2">
      <c r="A181" s="117"/>
      <c r="B181" s="117"/>
      <c r="C181" s="57"/>
      <c r="D181" s="58"/>
      <c r="E181" s="59"/>
      <c r="F181" s="55"/>
      <c r="G181" s="60"/>
      <c r="H181" s="61"/>
      <c r="I181" s="105"/>
      <c r="J181" s="56" t="str">
        <f t="shared" si="24"/>
        <v/>
      </c>
      <c r="K181" s="56" t="str">
        <f t="shared" si="25"/>
        <v/>
      </c>
      <c r="L181" s="56" t="str">
        <f t="shared" si="26"/>
        <v/>
      </c>
      <c r="M181" s="56" t="str">
        <f t="shared" si="27"/>
        <v/>
      </c>
      <c r="N181" s="121"/>
      <c r="P181" s="13"/>
      <c r="AD181" s="13"/>
      <c r="AE181" s="13"/>
    </row>
    <row r="182" spans="1:31" ht="13.9" customHeight="1" x14ac:dyDescent="0.2">
      <c r="A182" s="117"/>
      <c r="B182" s="117"/>
      <c r="C182" s="57"/>
      <c r="D182" s="58"/>
      <c r="E182" s="59"/>
      <c r="F182" s="55"/>
      <c r="G182" s="60"/>
      <c r="H182" s="61"/>
      <c r="I182" s="105"/>
      <c r="J182" s="56" t="str">
        <f t="shared" si="24"/>
        <v/>
      </c>
      <c r="K182" s="56" t="str">
        <f t="shared" si="25"/>
        <v/>
      </c>
      <c r="L182" s="56" t="str">
        <f t="shared" si="26"/>
        <v/>
      </c>
      <c r="M182" s="56" t="str">
        <f t="shared" si="27"/>
        <v/>
      </c>
      <c r="N182" s="121"/>
      <c r="P182" s="13"/>
      <c r="AD182" s="13"/>
      <c r="AE182" s="13"/>
    </row>
    <row r="183" spans="1:31" ht="13.9" customHeight="1" x14ac:dyDescent="0.2">
      <c r="A183" s="117"/>
      <c r="B183" s="117"/>
      <c r="C183" s="57"/>
      <c r="D183" s="58"/>
      <c r="E183" s="59"/>
      <c r="F183" s="55"/>
      <c r="G183" s="60"/>
      <c r="H183" s="61"/>
      <c r="I183" s="105"/>
      <c r="J183" s="56" t="str">
        <f t="shared" si="24"/>
        <v/>
      </c>
      <c r="K183" s="56" t="str">
        <f t="shared" si="25"/>
        <v/>
      </c>
      <c r="L183" s="56" t="str">
        <f t="shared" si="26"/>
        <v/>
      </c>
      <c r="M183" s="56" t="str">
        <f t="shared" si="27"/>
        <v/>
      </c>
      <c r="N183" s="121"/>
      <c r="P183" s="13"/>
      <c r="AD183" s="13"/>
      <c r="AE183" s="13"/>
    </row>
    <row r="184" spans="1:31" ht="13.9" customHeight="1" x14ac:dyDescent="0.2">
      <c r="A184" s="117"/>
      <c r="B184" s="117"/>
      <c r="C184" s="57"/>
      <c r="D184" s="58"/>
      <c r="E184" s="59"/>
      <c r="F184" s="55"/>
      <c r="G184" s="60"/>
      <c r="H184" s="61"/>
      <c r="I184" s="105"/>
      <c r="J184" s="56" t="str">
        <f t="shared" si="24"/>
        <v/>
      </c>
      <c r="K184" s="56" t="str">
        <f t="shared" si="25"/>
        <v/>
      </c>
      <c r="L184" s="56" t="str">
        <f t="shared" si="26"/>
        <v/>
      </c>
      <c r="M184" s="56" t="str">
        <f t="shared" si="27"/>
        <v/>
      </c>
      <c r="N184" s="121"/>
      <c r="P184" s="13"/>
      <c r="AD184" s="13"/>
      <c r="AE184" s="13"/>
    </row>
    <row r="185" spans="1:31" ht="13.9" customHeight="1" x14ac:dyDescent="0.2">
      <c r="A185" s="117"/>
      <c r="B185" s="117"/>
      <c r="C185" s="57"/>
      <c r="D185" s="58"/>
      <c r="E185" s="59"/>
      <c r="F185" s="55"/>
      <c r="G185" s="60"/>
      <c r="H185" s="61"/>
      <c r="I185" s="105"/>
      <c r="J185" s="56" t="str">
        <f t="shared" si="24"/>
        <v/>
      </c>
      <c r="K185" s="56" t="str">
        <f t="shared" si="25"/>
        <v/>
      </c>
      <c r="L185" s="56" t="str">
        <f t="shared" si="26"/>
        <v/>
      </c>
      <c r="M185" s="56" t="str">
        <f t="shared" si="27"/>
        <v/>
      </c>
      <c r="N185" s="121"/>
      <c r="P185" s="13"/>
      <c r="AD185" s="13"/>
      <c r="AE185" s="13"/>
    </row>
    <row r="186" spans="1:31" ht="13.9" customHeight="1" x14ac:dyDescent="0.2">
      <c r="A186" s="117"/>
      <c r="B186" s="117"/>
      <c r="C186" s="57"/>
      <c r="D186" s="58"/>
      <c r="E186" s="59"/>
      <c r="F186" s="55"/>
      <c r="G186" s="60"/>
      <c r="H186" s="61"/>
      <c r="I186" s="105"/>
      <c r="J186" s="56" t="str">
        <f t="shared" si="24"/>
        <v/>
      </c>
      <c r="K186" s="56" t="str">
        <f t="shared" si="25"/>
        <v/>
      </c>
      <c r="L186" s="56" t="str">
        <f t="shared" si="26"/>
        <v/>
      </c>
      <c r="M186" s="56" t="str">
        <f t="shared" si="27"/>
        <v/>
      </c>
      <c r="N186" s="121"/>
      <c r="P186" s="13"/>
      <c r="AD186" s="13"/>
      <c r="AE186" s="13"/>
    </row>
    <row r="187" spans="1:31" ht="13.9" customHeight="1" x14ac:dyDescent="0.2">
      <c r="A187" s="117"/>
      <c r="B187" s="117"/>
      <c r="C187" s="57"/>
      <c r="D187" s="58"/>
      <c r="E187" s="59"/>
      <c r="F187" s="55"/>
      <c r="G187" s="60"/>
      <c r="H187" s="61"/>
      <c r="I187" s="105"/>
      <c r="J187" s="56" t="str">
        <f t="shared" si="24"/>
        <v/>
      </c>
      <c r="K187" s="56" t="str">
        <f t="shared" si="25"/>
        <v/>
      </c>
      <c r="L187" s="56" t="str">
        <f t="shared" si="26"/>
        <v/>
      </c>
      <c r="M187" s="56" t="str">
        <f t="shared" si="27"/>
        <v/>
      </c>
      <c r="N187" s="121"/>
      <c r="P187" s="13"/>
      <c r="AD187" s="13"/>
      <c r="AE187" s="13"/>
    </row>
    <row r="188" spans="1:31" ht="13.9" customHeight="1" x14ac:dyDescent="0.2">
      <c r="A188" s="117"/>
      <c r="B188" s="117"/>
      <c r="C188" s="57"/>
      <c r="D188" s="58"/>
      <c r="E188" s="59"/>
      <c r="F188" s="55"/>
      <c r="G188" s="60"/>
      <c r="H188" s="61"/>
      <c r="I188" s="105"/>
      <c r="J188" s="56" t="str">
        <f t="shared" si="24"/>
        <v/>
      </c>
      <c r="K188" s="56" t="str">
        <f t="shared" si="25"/>
        <v/>
      </c>
      <c r="L188" s="56" t="str">
        <f t="shared" si="26"/>
        <v/>
      </c>
      <c r="M188" s="56" t="str">
        <f t="shared" si="27"/>
        <v/>
      </c>
      <c r="N188" s="121"/>
      <c r="P188" s="13"/>
      <c r="AD188" s="13"/>
      <c r="AE188" s="13"/>
    </row>
    <row r="189" spans="1:31" ht="13.9" customHeight="1" x14ac:dyDescent="0.2">
      <c r="A189" s="117"/>
      <c r="B189" s="117"/>
      <c r="C189" s="57"/>
      <c r="D189" s="58"/>
      <c r="E189" s="59"/>
      <c r="F189" s="55"/>
      <c r="G189" s="60"/>
      <c r="H189" s="61"/>
      <c r="I189" s="105"/>
      <c r="J189" s="56" t="str">
        <f t="shared" si="24"/>
        <v/>
      </c>
      <c r="K189" s="56" t="str">
        <f t="shared" si="25"/>
        <v/>
      </c>
      <c r="L189" s="56" t="str">
        <f t="shared" si="26"/>
        <v/>
      </c>
      <c r="M189" s="56" t="str">
        <f t="shared" si="27"/>
        <v/>
      </c>
      <c r="N189" s="121"/>
      <c r="P189" s="13"/>
      <c r="AD189" s="13"/>
      <c r="AE189" s="13"/>
    </row>
    <row r="190" spans="1:31" ht="13.9" customHeight="1" x14ac:dyDescent="0.2">
      <c r="A190" s="117"/>
      <c r="B190" s="117"/>
      <c r="C190" s="57"/>
      <c r="D190" s="58"/>
      <c r="E190" s="59"/>
      <c r="F190" s="55"/>
      <c r="G190" s="60"/>
      <c r="H190" s="61"/>
      <c r="I190" s="105"/>
      <c r="J190" s="56" t="str">
        <f t="shared" si="24"/>
        <v/>
      </c>
      <c r="K190" s="56" t="str">
        <f t="shared" si="25"/>
        <v/>
      </c>
      <c r="L190" s="56" t="str">
        <f t="shared" si="26"/>
        <v/>
      </c>
      <c r="M190" s="56" t="str">
        <f t="shared" si="27"/>
        <v/>
      </c>
      <c r="N190" s="121"/>
      <c r="P190" s="13"/>
      <c r="AD190" s="13"/>
      <c r="AE190" s="13"/>
    </row>
    <row r="191" spans="1:31" ht="13.9" customHeight="1" x14ac:dyDescent="0.2">
      <c r="A191" s="117"/>
      <c r="B191" s="117"/>
      <c r="C191" s="57"/>
      <c r="D191" s="58"/>
      <c r="E191" s="59"/>
      <c r="F191" s="55"/>
      <c r="G191" s="60"/>
      <c r="H191" s="61"/>
      <c r="I191" s="105"/>
      <c r="J191" s="56" t="str">
        <f t="shared" si="24"/>
        <v/>
      </c>
      <c r="K191" s="56" t="str">
        <f t="shared" si="25"/>
        <v/>
      </c>
      <c r="L191" s="56" t="str">
        <f t="shared" si="26"/>
        <v/>
      </c>
      <c r="M191" s="56" t="str">
        <f t="shared" si="27"/>
        <v/>
      </c>
      <c r="N191" s="121"/>
      <c r="P191" s="13"/>
      <c r="AD191" s="13"/>
      <c r="AE191" s="13"/>
    </row>
    <row r="192" spans="1:31" ht="13.9" customHeight="1" x14ac:dyDescent="0.2">
      <c r="A192" s="117"/>
      <c r="B192" s="117"/>
      <c r="C192" s="57"/>
      <c r="D192" s="58"/>
      <c r="E192" s="59"/>
      <c r="F192" s="55"/>
      <c r="G192" s="60"/>
      <c r="H192" s="61"/>
      <c r="I192" s="105"/>
      <c r="J192" s="56" t="str">
        <f t="shared" si="24"/>
        <v/>
      </c>
      <c r="K192" s="56" t="str">
        <f t="shared" si="25"/>
        <v/>
      </c>
      <c r="L192" s="56" t="str">
        <f t="shared" si="26"/>
        <v/>
      </c>
      <c r="M192" s="56" t="str">
        <f t="shared" si="27"/>
        <v/>
      </c>
      <c r="N192" s="121"/>
      <c r="P192" s="13"/>
      <c r="AD192" s="13"/>
      <c r="AE192" s="13"/>
    </row>
    <row r="193" spans="1:31" ht="13.9" customHeight="1" x14ac:dyDescent="0.2">
      <c r="A193" s="117"/>
      <c r="B193" s="117"/>
      <c r="C193" s="57"/>
      <c r="D193" s="58"/>
      <c r="E193" s="59"/>
      <c r="F193" s="55"/>
      <c r="G193" s="60"/>
      <c r="H193" s="61"/>
      <c r="I193" s="105"/>
      <c r="J193" s="56" t="str">
        <f t="shared" si="24"/>
        <v/>
      </c>
      <c r="K193" s="56" t="str">
        <f t="shared" si="25"/>
        <v/>
      </c>
      <c r="L193" s="56" t="str">
        <f t="shared" si="26"/>
        <v/>
      </c>
      <c r="M193" s="56" t="str">
        <f t="shared" si="27"/>
        <v/>
      </c>
      <c r="N193" s="121"/>
      <c r="P193" s="13"/>
      <c r="AD193" s="13"/>
      <c r="AE193" s="13"/>
    </row>
    <row r="194" spans="1:31" ht="13.9" customHeight="1" x14ac:dyDescent="0.2">
      <c r="A194" s="117"/>
      <c r="B194" s="117"/>
      <c r="C194" s="57"/>
      <c r="D194" s="58"/>
      <c r="E194" s="59"/>
      <c r="F194" s="55"/>
      <c r="G194" s="60"/>
      <c r="H194" s="61"/>
      <c r="I194" s="105"/>
      <c r="J194" s="56" t="str">
        <f t="shared" si="24"/>
        <v/>
      </c>
      <c r="K194" s="56" t="str">
        <f t="shared" si="25"/>
        <v/>
      </c>
      <c r="L194" s="56" t="str">
        <f t="shared" si="26"/>
        <v/>
      </c>
      <c r="M194" s="56" t="str">
        <f t="shared" si="27"/>
        <v/>
      </c>
      <c r="N194" s="121"/>
      <c r="P194" s="13"/>
      <c r="AD194" s="13"/>
      <c r="AE194" s="13"/>
    </row>
    <row r="195" spans="1:31" ht="13.9" customHeight="1" x14ac:dyDescent="0.2">
      <c r="A195" s="117"/>
      <c r="B195" s="117"/>
      <c r="C195" s="57"/>
      <c r="D195" s="58"/>
      <c r="E195" s="59"/>
      <c r="F195" s="55"/>
      <c r="G195" s="60"/>
      <c r="H195" s="61"/>
      <c r="I195" s="105"/>
      <c r="J195" s="56" t="str">
        <f t="shared" si="24"/>
        <v/>
      </c>
      <c r="K195" s="56" t="str">
        <f t="shared" si="25"/>
        <v/>
      </c>
      <c r="L195" s="56" t="str">
        <f t="shared" si="26"/>
        <v/>
      </c>
      <c r="M195" s="56" t="str">
        <f t="shared" si="27"/>
        <v/>
      </c>
      <c r="N195" s="121"/>
      <c r="P195" s="13"/>
      <c r="AD195" s="13"/>
      <c r="AE195" s="13"/>
    </row>
    <row r="196" spans="1:31" ht="13.9" customHeight="1" x14ac:dyDescent="0.2">
      <c r="A196" s="117"/>
      <c r="B196" s="117"/>
      <c r="C196" s="57"/>
      <c r="D196" s="58"/>
      <c r="E196" s="59"/>
      <c r="F196" s="55"/>
      <c r="G196" s="60"/>
      <c r="H196" s="61"/>
      <c r="I196" s="105"/>
      <c r="J196" s="56" t="str">
        <f t="shared" si="24"/>
        <v/>
      </c>
      <c r="K196" s="56" t="str">
        <f t="shared" si="25"/>
        <v/>
      </c>
      <c r="L196" s="56" t="str">
        <f t="shared" si="26"/>
        <v/>
      </c>
      <c r="M196" s="56" t="str">
        <f t="shared" si="27"/>
        <v/>
      </c>
      <c r="N196" s="121"/>
      <c r="P196" s="13"/>
      <c r="AD196" s="13"/>
      <c r="AE196" s="13"/>
    </row>
    <row r="197" spans="1:31" ht="13.9" customHeight="1" x14ac:dyDescent="0.2">
      <c r="A197" s="117"/>
      <c r="B197" s="117"/>
      <c r="C197" s="57"/>
      <c r="D197" s="58"/>
      <c r="E197" s="59"/>
      <c r="F197" s="55"/>
      <c r="G197" s="60"/>
      <c r="H197" s="61"/>
      <c r="I197" s="105"/>
      <c r="J197" s="56" t="str">
        <f t="shared" si="24"/>
        <v/>
      </c>
      <c r="K197" s="56" t="str">
        <f t="shared" si="25"/>
        <v/>
      </c>
      <c r="L197" s="56" t="str">
        <f t="shared" si="26"/>
        <v/>
      </c>
      <c r="M197" s="56" t="str">
        <f t="shared" si="27"/>
        <v/>
      </c>
      <c r="N197" s="121"/>
      <c r="P197" s="13"/>
      <c r="AD197" s="13"/>
      <c r="AE197" s="13"/>
    </row>
    <row r="198" spans="1:31" ht="13.9" customHeight="1" x14ac:dyDescent="0.2">
      <c r="A198" s="117"/>
      <c r="B198" s="117"/>
      <c r="C198" s="57"/>
      <c r="D198" s="58"/>
      <c r="E198" s="59"/>
      <c r="F198" s="55"/>
      <c r="G198" s="60"/>
      <c r="H198" s="61"/>
      <c r="I198" s="105"/>
      <c r="J198" s="56" t="str">
        <f t="shared" si="24"/>
        <v/>
      </c>
      <c r="K198" s="56" t="str">
        <f t="shared" si="25"/>
        <v/>
      </c>
      <c r="L198" s="56" t="str">
        <f t="shared" si="26"/>
        <v/>
      </c>
      <c r="M198" s="56" t="str">
        <f t="shared" si="27"/>
        <v/>
      </c>
      <c r="N198" s="121"/>
      <c r="P198" s="13"/>
      <c r="AD198" s="13"/>
      <c r="AE198" s="13"/>
    </row>
    <row r="199" spans="1:31" ht="13.9" customHeight="1" x14ac:dyDescent="0.2">
      <c r="A199" s="117"/>
      <c r="B199" s="117"/>
      <c r="C199" s="57"/>
      <c r="D199" s="58"/>
      <c r="E199" s="59"/>
      <c r="F199" s="55"/>
      <c r="G199" s="60"/>
      <c r="H199" s="61"/>
      <c r="I199" s="105"/>
      <c r="J199" s="56" t="str">
        <f t="shared" si="24"/>
        <v/>
      </c>
      <c r="K199" s="56" t="str">
        <f t="shared" si="25"/>
        <v/>
      </c>
      <c r="L199" s="56" t="str">
        <f t="shared" si="26"/>
        <v/>
      </c>
      <c r="M199" s="56" t="str">
        <f t="shared" si="27"/>
        <v/>
      </c>
      <c r="N199" s="121"/>
      <c r="P199" s="13"/>
      <c r="AD199" s="13"/>
      <c r="AE199" s="13"/>
    </row>
    <row r="200" spans="1:31" ht="13.9" customHeight="1" x14ac:dyDescent="0.2">
      <c r="A200" s="117"/>
      <c r="B200" s="117"/>
      <c r="C200" s="57"/>
      <c r="D200" s="58"/>
      <c r="E200" s="59"/>
      <c r="F200" s="55"/>
      <c r="G200" s="60"/>
      <c r="H200" s="61"/>
      <c r="I200" s="105"/>
      <c r="J200" s="56" t="str">
        <f t="shared" si="24"/>
        <v/>
      </c>
      <c r="K200" s="56" t="str">
        <f t="shared" si="25"/>
        <v/>
      </c>
      <c r="L200" s="56" t="str">
        <f t="shared" si="26"/>
        <v/>
      </c>
      <c r="M200" s="56" t="str">
        <f t="shared" si="27"/>
        <v/>
      </c>
      <c r="N200" s="121"/>
      <c r="P200" s="13"/>
      <c r="AD200" s="13"/>
      <c r="AE200" s="13"/>
    </row>
    <row r="201" spans="1:31" ht="13.9" customHeight="1" x14ac:dyDescent="0.2">
      <c r="A201" s="117"/>
      <c r="B201" s="117"/>
      <c r="C201" s="57"/>
      <c r="D201" s="58"/>
      <c r="E201" s="59"/>
      <c r="F201" s="55"/>
      <c r="G201" s="60"/>
      <c r="H201" s="61"/>
      <c r="I201" s="105"/>
      <c r="J201" s="56" t="str">
        <f t="shared" si="24"/>
        <v/>
      </c>
      <c r="K201" s="56" t="str">
        <f t="shared" si="25"/>
        <v/>
      </c>
      <c r="L201" s="56" t="str">
        <f t="shared" si="26"/>
        <v/>
      </c>
      <c r="M201" s="56" t="str">
        <f t="shared" si="27"/>
        <v/>
      </c>
      <c r="N201" s="121"/>
      <c r="P201" s="13"/>
      <c r="AD201" s="13"/>
      <c r="AE201" s="13"/>
    </row>
    <row r="202" spans="1:31" ht="13.9" customHeight="1" x14ac:dyDescent="0.2">
      <c r="A202" s="117"/>
      <c r="B202" s="117"/>
      <c r="C202" s="57"/>
      <c r="D202" s="58"/>
      <c r="E202" s="59"/>
      <c r="F202" s="55"/>
      <c r="G202" s="60"/>
      <c r="H202" s="61"/>
      <c r="I202" s="105"/>
      <c r="J202" s="56" t="str">
        <f t="shared" si="24"/>
        <v/>
      </c>
      <c r="K202" s="56" t="str">
        <f t="shared" si="25"/>
        <v/>
      </c>
      <c r="L202" s="56" t="str">
        <f t="shared" si="26"/>
        <v/>
      </c>
      <c r="M202" s="56" t="str">
        <f t="shared" si="27"/>
        <v/>
      </c>
      <c r="N202" s="121"/>
      <c r="P202" s="13"/>
      <c r="AD202" s="13"/>
      <c r="AE202" s="13"/>
    </row>
    <row r="203" spans="1:31" ht="13.9" customHeight="1" x14ac:dyDescent="0.2">
      <c r="A203" s="117"/>
      <c r="B203" s="117"/>
      <c r="C203" s="57"/>
      <c r="D203" s="58"/>
      <c r="E203" s="59"/>
      <c r="F203" s="55"/>
      <c r="G203" s="60"/>
      <c r="H203" s="61"/>
      <c r="I203" s="105"/>
      <c r="J203" s="56" t="str">
        <f t="shared" si="24"/>
        <v/>
      </c>
      <c r="K203" s="56" t="str">
        <f t="shared" si="25"/>
        <v/>
      </c>
      <c r="L203" s="56" t="str">
        <f t="shared" si="26"/>
        <v/>
      </c>
      <c r="M203" s="56" t="str">
        <f t="shared" si="27"/>
        <v/>
      </c>
      <c r="N203" s="121"/>
      <c r="P203" s="13"/>
      <c r="AD203" s="13"/>
      <c r="AE203" s="13"/>
    </row>
    <row r="204" spans="1:31" ht="13.9" customHeight="1" x14ac:dyDescent="0.2">
      <c r="A204" s="117"/>
      <c r="B204" s="117"/>
      <c r="C204" s="57"/>
      <c r="D204" s="58"/>
      <c r="E204" s="59"/>
      <c r="F204" s="55"/>
      <c r="G204" s="60"/>
      <c r="H204" s="61"/>
      <c r="I204" s="105"/>
      <c r="J204" s="56" t="str">
        <f t="shared" si="24"/>
        <v/>
      </c>
      <c r="K204" s="56" t="str">
        <f t="shared" si="25"/>
        <v/>
      </c>
      <c r="L204" s="56" t="str">
        <f t="shared" si="26"/>
        <v/>
      </c>
      <c r="M204" s="56" t="str">
        <f t="shared" si="27"/>
        <v/>
      </c>
      <c r="N204" s="121"/>
      <c r="P204" s="13"/>
      <c r="AD204" s="13"/>
      <c r="AE204" s="13"/>
    </row>
    <row r="205" spans="1:31" ht="13.9" customHeight="1" x14ac:dyDescent="0.2">
      <c r="A205" s="117"/>
      <c r="B205" s="117"/>
      <c r="C205" s="57"/>
      <c r="D205" s="58"/>
      <c r="E205" s="59"/>
      <c r="F205" s="55"/>
      <c r="G205" s="60"/>
      <c r="H205" s="61"/>
      <c r="I205" s="105"/>
      <c r="J205" s="56" t="str">
        <f t="shared" si="24"/>
        <v/>
      </c>
      <c r="K205" s="56" t="str">
        <f t="shared" si="25"/>
        <v/>
      </c>
      <c r="L205" s="56" t="str">
        <f t="shared" si="26"/>
        <v/>
      </c>
      <c r="M205" s="56" t="str">
        <f t="shared" si="27"/>
        <v/>
      </c>
      <c r="N205" s="121"/>
      <c r="P205" s="13"/>
      <c r="AD205" s="13"/>
      <c r="AE205" s="13"/>
    </row>
    <row r="206" spans="1:31" ht="13.9" customHeight="1" x14ac:dyDescent="0.2">
      <c r="A206" s="117"/>
      <c r="B206" s="117"/>
      <c r="C206" s="57"/>
      <c r="D206" s="58"/>
      <c r="E206" s="59"/>
      <c r="F206" s="55"/>
      <c r="G206" s="60"/>
      <c r="H206" s="61"/>
      <c r="I206" s="105"/>
      <c r="J206" s="56" t="str">
        <f t="shared" si="24"/>
        <v/>
      </c>
      <c r="K206" s="56" t="str">
        <f t="shared" si="25"/>
        <v/>
      </c>
      <c r="L206" s="56" t="str">
        <f t="shared" si="26"/>
        <v/>
      </c>
      <c r="M206" s="56" t="str">
        <f t="shared" si="27"/>
        <v/>
      </c>
      <c r="N206" s="121"/>
      <c r="P206" s="13"/>
      <c r="AD206" s="13"/>
      <c r="AE206" s="13"/>
    </row>
    <row r="207" spans="1:31" ht="13.9" customHeight="1" x14ac:dyDescent="0.2">
      <c r="A207" s="117"/>
      <c r="B207" s="117"/>
      <c r="C207" s="57"/>
      <c r="D207" s="58"/>
      <c r="E207" s="59"/>
      <c r="F207" s="55"/>
      <c r="G207" s="60"/>
      <c r="H207" s="61"/>
      <c r="I207" s="105"/>
      <c r="J207" s="56" t="str">
        <f t="shared" si="24"/>
        <v/>
      </c>
      <c r="K207" s="56" t="str">
        <f t="shared" si="25"/>
        <v/>
      </c>
      <c r="L207" s="56" t="str">
        <f t="shared" si="26"/>
        <v/>
      </c>
      <c r="M207" s="56" t="str">
        <f t="shared" si="27"/>
        <v/>
      </c>
      <c r="N207" s="121"/>
      <c r="P207" s="13"/>
      <c r="AD207" s="13"/>
      <c r="AE207" s="13"/>
    </row>
    <row r="208" spans="1:31" ht="13.9" customHeight="1" x14ac:dyDescent="0.2">
      <c r="A208" s="117"/>
      <c r="B208" s="117"/>
      <c r="C208" s="57"/>
      <c r="D208" s="58"/>
      <c r="E208" s="59"/>
      <c r="F208" s="55"/>
      <c r="G208" s="60"/>
      <c r="H208" s="61"/>
      <c r="I208" s="105"/>
      <c r="J208" s="56" t="str">
        <f t="shared" ref="J208:J239" si="28">IF(H208="R",I208*1000/(220*0.85),"")</f>
        <v/>
      </c>
      <c r="K208" s="56" t="str">
        <f t="shared" ref="K208:K239" si="29">IF(H208="S",I208*1000/(220*0.85),"")</f>
        <v/>
      </c>
      <c r="L208" s="56" t="str">
        <f t="shared" ref="L208:L239" si="30">IF(H208="T",I208*1000/(220*0.85),"")</f>
        <v/>
      </c>
      <c r="M208" s="56" t="str">
        <f t="shared" ref="M208:M239" si="31">IF(H208="RST",I208*1000/(380*1.73*0.85),"")</f>
        <v/>
      </c>
      <c r="N208" s="121"/>
      <c r="P208" s="13"/>
      <c r="AD208" s="13"/>
      <c r="AE208" s="13"/>
    </row>
    <row r="209" spans="1:31" ht="13.9" customHeight="1" x14ac:dyDescent="0.2">
      <c r="A209" s="117"/>
      <c r="B209" s="117"/>
      <c r="C209" s="57"/>
      <c r="D209" s="58"/>
      <c r="E209" s="59"/>
      <c r="F209" s="55"/>
      <c r="G209" s="60"/>
      <c r="H209" s="61"/>
      <c r="I209" s="105"/>
      <c r="J209" s="56" t="str">
        <f t="shared" si="28"/>
        <v/>
      </c>
      <c r="K209" s="56" t="str">
        <f t="shared" si="29"/>
        <v/>
      </c>
      <c r="L209" s="56" t="str">
        <f t="shared" si="30"/>
        <v/>
      </c>
      <c r="M209" s="56" t="str">
        <f t="shared" si="31"/>
        <v/>
      </c>
      <c r="N209" s="121"/>
      <c r="P209" s="13"/>
      <c r="AD209" s="13"/>
      <c r="AE209" s="13"/>
    </row>
    <row r="210" spans="1:31" ht="13.9" customHeight="1" x14ac:dyDescent="0.2">
      <c r="A210" s="117"/>
      <c r="B210" s="117"/>
      <c r="C210" s="57"/>
      <c r="D210" s="58"/>
      <c r="E210" s="59"/>
      <c r="F210" s="55"/>
      <c r="G210" s="60"/>
      <c r="H210" s="61"/>
      <c r="I210" s="105"/>
      <c r="J210" s="56" t="str">
        <f t="shared" si="28"/>
        <v/>
      </c>
      <c r="K210" s="56" t="str">
        <f t="shared" si="29"/>
        <v/>
      </c>
      <c r="L210" s="56" t="str">
        <f t="shared" si="30"/>
        <v/>
      </c>
      <c r="M210" s="56" t="str">
        <f t="shared" si="31"/>
        <v/>
      </c>
      <c r="N210" s="121"/>
      <c r="P210" s="13"/>
      <c r="AD210" s="13"/>
      <c r="AE210" s="13"/>
    </row>
    <row r="211" spans="1:31" ht="13.9" customHeight="1" x14ac:dyDescent="0.2">
      <c r="A211" s="117"/>
      <c r="B211" s="117"/>
      <c r="C211" s="57"/>
      <c r="D211" s="58"/>
      <c r="E211" s="59"/>
      <c r="F211" s="55"/>
      <c r="G211" s="60"/>
      <c r="H211" s="61"/>
      <c r="I211" s="105"/>
      <c r="J211" s="56" t="str">
        <f t="shared" si="28"/>
        <v/>
      </c>
      <c r="K211" s="56" t="str">
        <f t="shared" si="29"/>
        <v/>
      </c>
      <c r="L211" s="56" t="str">
        <f t="shared" si="30"/>
        <v/>
      </c>
      <c r="M211" s="56" t="str">
        <f t="shared" si="31"/>
        <v/>
      </c>
      <c r="N211" s="121"/>
      <c r="P211" s="13"/>
      <c r="AD211" s="13"/>
      <c r="AE211" s="13"/>
    </row>
    <row r="212" spans="1:31" ht="13.9" customHeight="1" x14ac:dyDescent="0.2">
      <c r="A212" s="117"/>
      <c r="B212" s="117"/>
      <c r="C212" s="57"/>
      <c r="D212" s="58"/>
      <c r="E212" s="59"/>
      <c r="F212" s="55"/>
      <c r="G212" s="60"/>
      <c r="H212" s="61"/>
      <c r="I212" s="105"/>
      <c r="J212" s="56" t="str">
        <f t="shared" si="28"/>
        <v/>
      </c>
      <c r="K212" s="56" t="str">
        <f t="shared" si="29"/>
        <v/>
      </c>
      <c r="L212" s="56" t="str">
        <f t="shared" si="30"/>
        <v/>
      </c>
      <c r="M212" s="56" t="str">
        <f t="shared" si="31"/>
        <v/>
      </c>
      <c r="N212" s="121"/>
      <c r="P212" s="13"/>
      <c r="AD212" s="13"/>
      <c r="AE212" s="13"/>
    </row>
    <row r="213" spans="1:31" ht="13.9" customHeight="1" x14ac:dyDescent="0.2">
      <c r="A213" s="117"/>
      <c r="B213" s="117"/>
      <c r="C213" s="57"/>
      <c r="D213" s="58"/>
      <c r="E213" s="59"/>
      <c r="F213" s="55"/>
      <c r="G213" s="60"/>
      <c r="H213" s="61"/>
      <c r="I213" s="105"/>
      <c r="J213" s="56" t="str">
        <f t="shared" si="28"/>
        <v/>
      </c>
      <c r="K213" s="56" t="str">
        <f t="shared" si="29"/>
        <v/>
      </c>
      <c r="L213" s="56" t="str">
        <f t="shared" si="30"/>
        <v/>
      </c>
      <c r="M213" s="56" t="str">
        <f t="shared" si="31"/>
        <v/>
      </c>
      <c r="N213" s="121"/>
      <c r="P213" s="13"/>
      <c r="AD213" s="13"/>
      <c r="AE213" s="13"/>
    </row>
    <row r="214" spans="1:31" ht="13.9" customHeight="1" x14ac:dyDescent="0.2">
      <c r="A214" s="117"/>
      <c r="B214" s="117"/>
      <c r="C214" s="57"/>
      <c r="D214" s="58"/>
      <c r="E214" s="59"/>
      <c r="F214" s="55"/>
      <c r="G214" s="60"/>
      <c r="H214" s="61"/>
      <c r="I214" s="105"/>
      <c r="J214" s="56" t="str">
        <f t="shared" si="28"/>
        <v/>
      </c>
      <c r="K214" s="56" t="str">
        <f t="shared" si="29"/>
        <v/>
      </c>
      <c r="L214" s="56" t="str">
        <f t="shared" si="30"/>
        <v/>
      </c>
      <c r="M214" s="56" t="str">
        <f t="shared" si="31"/>
        <v/>
      </c>
      <c r="N214" s="121"/>
      <c r="P214" s="13"/>
      <c r="AD214" s="13"/>
      <c r="AE214" s="13"/>
    </row>
    <row r="215" spans="1:31" ht="13.9" customHeight="1" x14ac:dyDescent="0.2">
      <c r="A215" s="117"/>
      <c r="B215" s="117"/>
      <c r="C215" s="57"/>
      <c r="D215" s="58"/>
      <c r="E215" s="59"/>
      <c r="F215" s="55"/>
      <c r="G215" s="60"/>
      <c r="H215" s="61"/>
      <c r="I215" s="105"/>
      <c r="J215" s="56" t="str">
        <f t="shared" si="28"/>
        <v/>
      </c>
      <c r="K215" s="56" t="str">
        <f t="shared" si="29"/>
        <v/>
      </c>
      <c r="L215" s="56" t="str">
        <f t="shared" si="30"/>
        <v/>
      </c>
      <c r="M215" s="56" t="str">
        <f t="shared" si="31"/>
        <v/>
      </c>
      <c r="N215" s="121"/>
      <c r="P215" s="13"/>
      <c r="AD215" s="13"/>
      <c r="AE215" s="13"/>
    </row>
    <row r="216" spans="1:31" ht="13.9" customHeight="1" x14ac:dyDescent="0.2">
      <c r="A216" s="117"/>
      <c r="B216" s="117"/>
      <c r="C216" s="57"/>
      <c r="D216" s="58"/>
      <c r="E216" s="59"/>
      <c r="F216" s="55"/>
      <c r="G216" s="60"/>
      <c r="H216" s="61"/>
      <c r="I216" s="105"/>
      <c r="J216" s="56" t="str">
        <f t="shared" si="28"/>
        <v/>
      </c>
      <c r="K216" s="56" t="str">
        <f t="shared" si="29"/>
        <v/>
      </c>
      <c r="L216" s="56" t="str">
        <f t="shared" si="30"/>
        <v/>
      </c>
      <c r="M216" s="56" t="str">
        <f t="shared" si="31"/>
        <v/>
      </c>
      <c r="N216" s="121"/>
      <c r="P216" s="13"/>
      <c r="AD216" s="13"/>
      <c r="AE216" s="13"/>
    </row>
    <row r="217" spans="1:31" ht="13.9" customHeight="1" x14ac:dyDescent="0.2">
      <c r="A217" s="117"/>
      <c r="B217" s="117"/>
      <c r="C217" s="57"/>
      <c r="D217" s="58"/>
      <c r="E217" s="59"/>
      <c r="F217" s="55"/>
      <c r="G217" s="60"/>
      <c r="H217" s="61"/>
      <c r="I217" s="105"/>
      <c r="J217" s="56" t="str">
        <f t="shared" si="28"/>
        <v/>
      </c>
      <c r="K217" s="56" t="str">
        <f t="shared" si="29"/>
        <v/>
      </c>
      <c r="L217" s="56" t="str">
        <f t="shared" si="30"/>
        <v/>
      </c>
      <c r="M217" s="56" t="str">
        <f t="shared" si="31"/>
        <v/>
      </c>
      <c r="N217" s="121"/>
      <c r="P217" s="13"/>
      <c r="AD217" s="13"/>
      <c r="AE217" s="13"/>
    </row>
    <row r="218" spans="1:31" ht="13.9" customHeight="1" x14ac:dyDescent="0.2">
      <c r="A218" s="117"/>
      <c r="B218" s="117"/>
      <c r="C218" s="57"/>
      <c r="D218" s="58"/>
      <c r="E218" s="59"/>
      <c r="F218" s="55"/>
      <c r="G218" s="60"/>
      <c r="H218" s="61"/>
      <c r="I218" s="105"/>
      <c r="J218" s="56" t="str">
        <f t="shared" si="28"/>
        <v/>
      </c>
      <c r="K218" s="56" t="str">
        <f t="shared" si="29"/>
        <v/>
      </c>
      <c r="L218" s="56" t="str">
        <f t="shared" si="30"/>
        <v/>
      </c>
      <c r="M218" s="56" t="str">
        <f t="shared" si="31"/>
        <v/>
      </c>
      <c r="N218" s="121"/>
      <c r="P218" s="13"/>
      <c r="AD218" s="13"/>
      <c r="AE218" s="13"/>
    </row>
    <row r="219" spans="1:31" ht="13.9" customHeight="1" x14ac:dyDescent="0.2">
      <c r="A219" s="117"/>
      <c r="B219" s="117"/>
      <c r="C219" s="57"/>
      <c r="D219" s="58"/>
      <c r="E219" s="59"/>
      <c r="F219" s="55"/>
      <c r="G219" s="60"/>
      <c r="H219" s="61"/>
      <c r="I219" s="105"/>
      <c r="J219" s="56" t="str">
        <f t="shared" si="28"/>
        <v/>
      </c>
      <c r="K219" s="56" t="str">
        <f t="shared" si="29"/>
        <v/>
      </c>
      <c r="L219" s="56" t="str">
        <f t="shared" si="30"/>
        <v/>
      </c>
      <c r="M219" s="56" t="str">
        <f t="shared" si="31"/>
        <v/>
      </c>
      <c r="N219" s="121"/>
      <c r="P219" s="13"/>
      <c r="AD219" s="13"/>
      <c r="AE219" s="13"/>
    </row>
    <row r="220" spans="1:31" ht="13.9" customHeight="1" x14ac:dyDescent="0.2">
      <c r="A220" s="117"/>
      <c r="B220" s="117"/>
      <c r="C220" s="57"/>
      <c r="D220" s="58"/>
      <c r="E220" s="59"/>
      <c r="F220" s="55"/>
      <c r="G220" s="60"/>
      <c r="H220" s="61"/>
      <c r="I220" s="105"/>
      <c r="J220" s="56" t="str">
        <f t="shared" si="28"/>
        <v/>
      </c>
      <c r="K220" s="56" t="str">
        <f t="shared" si="29"/>
        <v/>
      </c>
      <c r="L220" s="56" t="str">
        <f t="shared" si="30"/>
        <v/>
      </c>
      <c r="M220" s="56" t="str">
        <f t="shared" si="31"/>
        <v/>
      </c>
      <c r="N220" s="121"/>
      <c r="P220" s="13"/>
      <c r="AD220" s="13"/>
      <c r="AE220" s="13"/>
    </row>
    <row r="221" spans="1:31" ht="13.9" customHeight="1" x14ac:dyDescent="0.2">
      <c r="A221" s="117"/>
      <c r="B221" s="117"/>
      <c r="C221" s="57"/>
      <c r="D221" s="58"/>
      <c r="E221" s="59"/>
      <c r="F221" s="55"/>
      <c r="G221" s="60"/>
      <c r="H221" s="61"/>
      <c r="I221" s="105"/>
      <c r="J221" s="56" t="str">
        <f t="shared" si="28"/>
        <v/>
      </c>
      <c r="K221" s="56" t="str">
        <f t="shared" si="29"/>
        <v/>
      </c>
      <c r="L221" s="56" t="str">
        <f t="shared" si="30"/>
        <v/>
      </c>
      <c r="M221" s="56" t="str">
        <f t="shared" si="31"/>
        <v/>
      </c>
      <c r="N221" s="121"/>
      <c r="P221" s="13"/>
      <c r="AD221" s="13"/>
      <c r="AE221" s="13"/>
    </row>
    <row r="222" spans="1:31" ht="13.9" customHeight="1" x14ac:dyDescent="0.2">
      <c r="A222" s="117"/>
      <c r="B222" s="117"/>
      <c r="C222" s="57"/>
      <c r="D222" s="58"/>
      <c r="E222" s="59"/>
      <c r="F222" s="55"/>
      <c r="G222" s="60"/>
      <c r="H222" s="61"/>
      <c r="I222" s="105"/>
      <c r="J222" s="56" t="str">
        <f t="shared" si="28"/>
        <v/>
      </c>
      <c r="K222" s="56" t="str">
        <f t="shared" si="29"/>
        <v/>
      </c>
      <c r="L222" s="56" t="str">
        <f t="shared" si="30"/>
        <v/>
      </c>
      <c r="M222" s="56" t="str">
        <f t="shared" si="31"/>
        <v/>
      </c>
      <c r="N222" s="121"/>
      <c r="P222" s="13"/>
      <c r="AD222" s="13"/>
      <c r="AE222" s="13"/>
    </row>
    <row r="223" spans="1:31" ht="13.9" customHeight="1" x14ac:dyDescent="0.2">
      <c r="A223" s="117"/>
      <c r="B223" s="117"/>
      <c r="C223" s="57"/>
      <c r="D223" s="58"/>
      <c r="E223" s="59"/>
      <c r="F223" s="55"/>
      <c r="G223" s="60"/>
      <c r="H223" s="61"/>
      <c r="I223" s="105"/>
      <c r="J223" s="56" t="str">
        <f t="shared" si="28"/>
        <v/>
      </c>
      <c r="K223" s="56" t="str">
        <f t="shared" si="29"/>
        <v/>
      </c>
      <c r="L223" s="56" t="str">
        <f t="shared" si="30"/>
        <v/>
      </c>
      <c r="M223" s="56" t="str">
        <f t="shared" si="31"/>
        <v/>
      </c>
      <c r="N223" s="121"/>
      <c r="P223" s="13"/>
      <c r="AD223" s="13"/>
      <c r="AE223" s="13"/>
    </row>
    <row r="224" spans="1:31" ht="13.9" customHeight="1" x14ac:dyDescent="0.2">
      <c r="A224" s="117"/>
      <c r="B224" s="117"/>
      <c r="C224" s="57"/>
      <c r="D224" s="58"/>
      <c r="E224" s="59"/>
      <c r="F224" s="55"/>
      <c r="G224" s="60"/>
      <c r="H224" s="61"/>
      <c r="I224" s="105"/>
      <c r="J224" s="56" t="str">
        <f t="shared" si="28"/>
        <v/>
      </c>
      <c r="K224" s="56" t="str">
        <f t="shared" si="29"/>
        <v/>
      </c>
      <c r="L224" s="56" t="str">
        <f t="shared" si="30"/>
        <v/>
      </c>
      <c r="M224" s="56" t="str">
        <f t="shared" si="31"/>
        <v/>
      </c>
      <c r="N224" s="121"/>
      <c r="P224" s="13"/>
      <c r="AD224" s="13"/>
      <c r="AE224" s="13"/>
    </row>
    <row r="225" spans="1:31" ht="13.9" customHeight="1" x14ac:dyDescent="0.2">
      <c r="A225" s="117"/>
      <c r="B225" s="117"/>
      <c r="C225" s="57"/>
      <c r="D225" s="58"/>
      <c r="E225" s="59"/>
      <c r="F225" s="55"/>
      <c r="G225" s="60"/>
      <c r="H225" s="61"/>
      <c r="I225" s="105"/>
      <c r="J225" s="56" t="str">
        <f t="shared" si="28"/>
        <v/>
      </c>
      <c r="K225" s="56" t="str">
        <f t="shared" si="29"/>
        <v/>
      </c>
      <c r="L225" s="56" t="str">
        <f t="shared" si="30"/>
        <v/>
      </c>
      <c r="M225" s="56" t="str">
        <f t="shared" si="31"/>
        <v/>
      </c>
      <c r="N225" s="121"/>
      <c r="P225" s="13"/>
      <c r="AD225" s="13"/>
      <c r="AE225" s="13"/>
    </row>
    <row r="226" spans="1:31" ht="13.9" customHeight="1" x14ac:dyDescent="0.2">
      <c r="A226" s="117"/>
      <c r="B226" s="117"/>
      <c r="C226" s="57"/>
      <c r="D226" s="58"/>
      <c r="E226" s="59"/>
      <c r="F226" s="55"/>
      <c r="G226" s="60"/>
      <c r="H226" s="61"/>
      <c r="I226" s="105"/>
      <c r="J226" s="56" t="str">
        <f t="shared" si="28"/>
        <v/>
      </c>
      <c r="K226" s="56" t="str">
        <f t="shared" si="29"/>
        <v/>
      </c>
      <c r="L226" s="56" t="str">
        <f t="shared" si="30"/>
        <v/>
      </c>
      <c r="M226" s="56" t="str">
        <f t="shared" si="31"/>
        <v/>
      </c>
      <c r="N226" s="121"/>
      <c r="P226" s="13"/>
      <c r="AD226" s="13"/>
      <c r="AE226" s="13"/>
    </row>
    <row r="227" spans="1:31" ht="13.9" customHeight="1" x14ac:dyDescent="0.2">
      <c r="A227" s="117"/>
      <c r="B227" s="117"/>
      <c r="C227" s="57"/>
      <c r="D227" s="58"/>
      <c r="E227" s="59"/>
      <c r="F227" s="55"/>
      <c r="G227" s="60"/>
      <c r="H227" s="61"/>
      <c r="I227" s="105"/>
      <c r="J227" s="56" t="str">
        <f t="shared" si="28"/>
        <v/>
      </c>
      <c r="K227" s="56" t="str">
        <f t="shared" si="29"/>
        <v/>
      </c>
      <c r="L227" s="56" t="str">
        <f t="shared" si="30"/>
        <v/>
      </c>
      <c r="M227" s="56" t="str">
        <f t="shared" si="31"/>
        <v/>
      </c>
      <c r="N227" s="121"/>
      <c r="P227" s="13"/>
      <c r="AD227" s="13"/>
      <c r="AE227" s="13"/>
    </row>
    <row r="228" spans="1:31" ht="13.9" customHeight="1" x14ac:dyDescent="0.2">
      <c r="A228" s="117"/>
      <c r="B228" s="117"/>
      <c r="C228" s="57"/>
      <c r="D228" s="58"/>
      <c r="E228" s="59"/>
      <c r="F228" s="55"/>
      <c r="G228" s="60"/>
      <c r="H228" s="61"/>
      <c r="I228" s="105"/>
      <c r="J228" s="56" t="str">
        <f t="shared" si="28"/>
        <v/>
      </c>
      <c r="K228" s="56" t="str">
        <f t="shared" si="29"/>
        <v/>
      </c>
      <c r="L228" s="56" t="str">
        <f t="shared" si="30"/>
        <v/>
      </c>
      <c r="M228" s="56" t="str">
        <f t="shared" si="31"/>
        <v/>
      </c>
      <c r="N228" s="121"/>
      <c r="P228" s="13"/>
      <c r="AD228" s="13"/>
      <c r="AE228" s="13"/>
    </row>
    <row r="229" spans="1:31" ht="13.9" customHeight="1" x14ac:dyDescent="0.2">
      <c r="A229" s="117"/>
      <c r="B229" s="117"/>
      <c r="C229" s="57"/>
      <c r="D229" s="58"/>
      <c r="E229" s="59"/>
      <c r="F229" s="55"/>
      <c r="G229" s="60"/>
      <c r="H229" s="61"/>
      <c r="I229" s="105"/>
      <c r="J229" s="56" t="str">
        <f t="shared" si="28"/>
        <v/>
      </c>
      <c r="K229" s="56" t="str">
        <f t="shared" si="29"/>
        <v/>
      </c>
      <c r="L229" s="56" t="str">
        <f t="shared" si="30"/>
        <v/>
      </c>
      <c r="M229" s="56" t="str">
        <f t="shared" si="31"/>
        <v/>
      </c>
      <c r="N229" s="121"/>
      <c r="P229" s="13"/>
      <c r="AD229" s="13"/>
      <c r="AE229" s="13"/>
    </row>
    <row r="230" spans="1:31" ht="13.9" customHeight="1" x14ac:dyDescent="0.2">
      <c r="A230" s="117"/>
      <c r="B230" s="117"/>
      <c r="C230" s="57"/>
      <c r="D230" s="58"/>
      <c r="E230" s="59"/>
      <c r="F230" s="55"/>
      <c r="G230" s="60"/>
      <c r="H230" s="61"/>
      <c r="I230" s="105"/>
      <c r="J230" s="56" t="str">
        <f t="shared" si="28"/>
        <v/>
      </c>
      <c r="K230" s="56" t="str">
        <f t="shared" si="29"/>
        <v/>
      </c>
      <c r="L230" s="56" t="str">
        <f t="shared" si="30"/>
        <v/>
      </c>
      <c r="M230" s="56" t="str">
        <f t="shared" si="31"/>
        <v/>
      </c>
      <c r="N230" s="121"/>
      <c r="P230" s="13"/>
      <c r="AD230" s="13"/>
      <c r="AE230" s="13"/>
    </row>
    <row r="231" spans="1:31" ht="13.9" customHeight="1" x14ac:dyDescent="0.2">
      <c r="A231" s="117"/>
      <c r="B231" s="117"/>
      <c r="C231" s="57"/>
      <c r="D231" s="58"/>
      <c r="E231" s="59"/>
      <c r="F231" s="55"/>
      <c r="G231" s="60"/>
      <c r="H231" s="61"/>
      <c r="I231" s="105"/>
      <c r="J231" s="56" t="str">
        <f t="shared" si="28"/>
        <v/>
      </c>
      <c r="K231" s="56" t="str">
        <f t="shared" si="29"/>
        <v/>
      </c>
      <c r="L231" s="56" t="str">
        <f t="shared" si="30"/>
        <v/>
      </c>
      <c r="M231" s="56" t="str">
        <f t="shared" si="31"/>
        <v/>
      </c>
      <c r="N231" s="121"/>
      <c r="P231" s="13"/>
      <c r="AD231" s="13"/>
      <c r="AE231" s="13"/>
    </row>
    <row r="232" spans="1:31" ht="13.9" customHeight="1" x14ac:dyDescent="0.2">
      <c r="A232" s="117"/>
      <c r="B232" s="117"/>
      <c r="C232" s="57"/>
      <c r="D232" s="58"/>
      <c r="E232" s="59"/>
      <c r="F232" s="55"/>
      <c r="G232" s="60"/>
      <c r="H232" s="61"/>
      <c r="I232" s="105"/>
      <c r="J232" s="56" t="str">
        <f t="shared" si="28"/>
        <v/>
      </c>
      <c r="K232" s="56" t="str">
        <f t="shared" si="29"/>
        <v/>
      </c>
      <c r="L232" s="56" t="str">
        <f t="shared" si="30"/>
        <v/>
      </c>
      <c r="M232" s="56" t="str">
        <f t="shared" si="31"/>
        <v/>
      </c>
      <c r="N232" s="121"/>
      <c r="P232" s="13"/>
      <c r="AD232" s="13"/>
      <c r="AE232" s="13"/>
    </row>
    <row r="233" spans="1:31" ht="13.9" customHeight="1" x14ac:dyDescent="0.2">
      <c r="A233" s="117"/>
      <c r="B233" s="117"/>
      <c r="C233" s="57"/>
      <c r="D233" s="58"/>
      <c r="E233" s="59"/>
      <c r="F233" s="55"/>
      <c r="G233" s="60"/>
      <c r="H233" s="61"/>
      <c r="I233" s="105"/>
      <c r="J233" s="56" t="str">
        <f t="shared" si="28"/>
        <v/>
      </c>
      <c r="K233" s="56" t="str">
        <f t="shared" si="29"/>
        <v/>
      </c>
      <c r="L233" s="56" t="str">
        <f t="shared" si="30"/>
        <v/>
      </c>
      <c r="M233" s="56" t="str">
        <f t="shared" si="31"/>
        <v/>
      </c>
      <c r="N233" s="121"/>
      <c r="P233" s="13"/>
      <c r="AD233" s="13"/>
      <c r="AE233" s="13"/>
    </row>
    <row r="234" spans="1:31" ht="13.9" customHeight="1" x14ac:dyDescent="0.2">
      <c r="A234" s="117"/>
      <c r="B234" s="117"/>
      <c r="C234" s="57"/>
      <c r="D234" s="58"/>
      <c r="E234" s="59"/>
      <c r="F234" s="55"/>
      <c r="G234" s="60"/>
      <c r="H234" s="61"/>
      <c r="I234" s="105"/>
      <c r="J234" s="56" t="str">
        <f t="shared" si="28"/>
        <v/>
      </c>
      <c r="K234" s="56" t="str">
        <f t="shared" si="29"/>
        <v/>
      </c>
      <c r="L234" s="56" t="str">
        <f t="shared" si="30"/>
        <v/>
      </c>
      <c r="M234" s="56" t="str">
        <f t="shared" si="31"/>
        <v/>
      </c>
      <c r="N234" s="121"/>
      <c r="P234" s="13"/>
      <c r="AD234" s="13"/>
      <c r="AE234" s="13"/>
    </row>
    <row r="235" spans="1:31" ht="13.9" customHeight="1" x14ac:dyDescent="0.2">
      <c r="A235" s="117"/>
      <c r="B235" s="117"/>
      <c r="C235" s="57"/>
      <c r="D235" s="58"/>
      <c r="E235" s="59"/>
      <c r="F235" s="55"/>
      <c r="G235" s="60"/>
      <c r="H235" s="61"/>
      <c r="I235" s="105"/>
      <c r="J235" s="56" t="str">
        <f t="shared" si="28"/>
        <v/>
      </c>
      <c r="K235" s="56" t="str">
        <f t="shared" si="29"/>
        <v/>
      </c>
      <c r="L235" s="56" t="str">
        <f t="shared" si="30"/>
        <v/>
      </c>
      <c r="M235" s="56" t="str">
        <f t="shared" si="31"/>
        <v/>
      </c>
      <c r="N235" s="121"/>
      <c r="P235" s="13"/>
      <c r="AD235" s="13"/>
      <c r="AE235" s="13"/>
    </row>
    <row r="236" spans="1:31" ht="13.9" customHeight="1" x14ac:dyDescent="0.2">
      <c r="A236" s="117"/>
      <c r="B236" s="117"/>
      <c r="C236" s="57"/>
      <c r="D236" s="58"/>
      <c r="E236" s="59"/>
      <c r="F236" s="55"/>
      <c r="G236" s="60"/>
      <c r="H236" s="61"/>
      <c r="I236" s="105"/>
      <c r="J236" s="56" t="str">
        <f t="shared" si="28"/>
        <v/>
      </c>
      <c r="K236" s="56" t="str">
        <f t="shared" si="29"/>
        <v/>
      </c>
      <c r="L236" s="56" t="str">
        <f t="shared" si="30"/>
        <v/>
      </c>
      <c r="M236" s="56" t="str">
        <f t="shared" si="31"/>
        <v/>
      </c>
      <c r="N236" s="121"/>
      <c r="P236" s="13"/>
      <c r="AD236" s="13"/>
      <c r="AE236" s="13"/>
    </row>
    <row r="237" spans="1:31" ht="13.9" customHeight="1" x14ac:dyDescent="0.2">
      <c r="A237" s="117"/>
      <c r="B237" s="117"/>
      <c r="C237" s="57"/>
      <c r="D237" s="58"/>
      <c r="E237" s="59"/>
      <c r="F237" s="55"/>
      <c r="G237" s="60"/>
      <c r="H237" s="61"/>
      <c r="I237" s="105"/>
      <c r="J237" s="56" t="str">
        <f t="shared" si="28"/>
        <v/>
      </c>
      <c r="K237" s="56" t="str">
        <f t="shared" si="29"/>
        <v/>
      </c>
      <c r="L237" s="56" t="str">
        <f t="shared" si="30"/>
        <v/>
      </c>
      <c r="M237" s="56" t="str">
        <f t="shared" si="31"/>
        <v/>
      </c>
      <c r="N237" s="121"/>
      <c r="P237" s="13"/>
      <c r="AD237" s="13"/>
      <c r="AE237" s="13"/>
    </row>
    <row r="238" spans="1:31" ht="13.9" customHeight="1" x14ac:dyDescent="0.2">
      <c r="A238" s="117"/>
      <c r="B238" s="117"/>
      <c r="C238" s="57"/>
      <c r="D238" s="58"/>
      <c r="E238" s="59"/>
      <c r="F238" s="55"/>
      <c r="G238" s="60"/>
      <c r="H238" s="61"/>
      <c r="I238" s="105"/>
      <c r="J238" s="56" t="str">
        <f t="shared" si="28"/>
        <v/>
      </c>
      <c r="K238" s="56" t="str">
        <f t="shared" si="29"/>
        <v/>
      </c>
      <c r="L238" s="56" t="str">
        <f t="shared" si="30"/>
        <v/>
      </c>
      <c r="M238" s="56" t="str">
        <f t="shared" si="31"/>
        <v/>
      </c>
      <c r="N238" s="121"/>
      <c r="P238" s="13"/>
      <c r="AD238" s="13"/>
      <c r="AE238" s="13"/>
    </row>
    <row r="239" spans="1:31" ht="13.9" customHeight="1" x14ac:dyDescent="0.2">
      <c r="A239" s="117"/>
      <c r="B239" s="117"/>
      <c r="C239" s="57"/>
      <c r="D239" s="58"/>
      <c r="E239" s="59"/>
      <c r="F239" s="55"/>
      <c r="G239" s="60"/>
      <c r="H239" s="61"/>
      <c r="I239" s="105"/>
      <c r="J239" s="56" t="str">
        <f t="shared" si="28"/>
        <v/>
      </c>
      <c r="K239" s="56" t="str">
        <f t="shared" si="29"/>
        <v/>
      </c>
      <c r="L239" s="56" t="str">
        <f t="shared" si="30"/>
        <v/>
      </c>
      <c r="M239" s="56" t="str">
        <f t="shared" si="31"/>
        <v/>
      </c>
      <c r="N239" s="121"/>
      <c r="P239" s="13"/>
      <c r="AD239" s="13"/>
      <c r="AE239" s="13"/>
    </row>
    <row r="240" spans="1:31" ht="13.9" customHeight="1" x14ac:dyDescent="0.2">
      <c r="A240" s="117"/>
      <c r="B240" s="117"/>
      <c r="C240" s="57"/>
      <c r="D240" s="58"/>
      <c r="E240" s="59"/>
      <c r="F240" s="55"/>
      <c r="G240" s="60"/>
      <c r="H240" s="61"/>
      <c r="I240" s="105"/>
      <c r="J240" s="56" t="str">
        <f t="shared" ref="J240:J251" si="32">IF(H240="R",I240*1000/(220*0.85),"")</f>
        <v/>
      </c>
      <c r="K240" s="56" t="str">
        <f t="shared" ref="K240:K251" si="33">IF(H240="S",I240*1000/(220*0.85),"")</f>
        <v/>
      </c>
      <c r="L240" s="56" t="str">
        <f t="shared" ref="L240:L251" si="34">IF(H240="T",I240*1000/(220*0.85),"")</f>
        <v/>
      </c>
      <c r="M240" s="56" t="str">
        <f t="shared" ref="M240:M251" si="35">IF(H240="RST",I240*1000/(380*1.73*0.85),"")</f>
        <v/>
      </c>
      <c r="N240" s="121"/>
      <c r="P240" s="13"/>
      <c r="AD240" s="13"/>
      <c r="AE240" s="13"/>
    </row>
    <row r="241" spans="1:31" ht="13.9" customHeight="1" x14ac:dyDescent="0.2">
      <c r="A241" s="117"/>
      <c r="B241" s="117"/>
      <c r="C241" s="57"/>
      <c r="D241" s="58"/>
      <c r="E241" s="59"/>
      <c r="F241" s="55"/>
      <c r="G241" s="60"/>
      <c r="H241" s="61"/>
      <c r="I241" s="105"/>
      <c r="J241" s="56" t="str">
        <f t="shared" si="32"/>
        <v/>
      </c>
      <c r="K241" s="56" t="str">
        <f t="shared" si="33"/>
        <v/>
      </c>
      <c r="L241" s="56" t="str">
        <f t="shared" si="34"/>
        <v/>
      </c>
      <c r="M241" s="56" t="str">
        <f t="shared" si="35"/>
        <v/>
      </c>
      <c r="N241" s="121"/>
      <c r="P241" s="13"/>
      <c r="AD241" s="13"/>
      <c r="AE241" s="13"/>
    </row>
    <row r="242" spans="1:31" ht="13.9" customHeight="1" x14ac:dyDescent="0.2">
      <c r="A242" s="117"/>
      <c r="B242" s="117"/>
      <c r="C242" s="57"/>
      <c r="D242" s="58"/>
      <c r="E242" s="59"/>
      <c r="F242" s="55"/>
      <c r="G242" s="60"/>
      <c r="H242" s="61"/>
      <c r="I242" s="105"/>
      <c r="J242" s="56" t="str">
        <f t="shared" si="32"/>
        <v/>
      </c>
      <c r="K242" s="56" t="str">
        <f t="shared" si="33"/>
        <v/>
      </c>
      <c r="L242" s="56" t="str">
        <f t="shared" si="34"/>
        <v/>
      </c>
      <c r="M242" s="56" t="str">
        <f t="shared" si="35"/>
        <v/>
      </c>
      <c r="N242" s="121"/>
      <c r="P242" s="13"/>
      <c r="AD242" s="13"/>
      <c r="AE242" s="13"/>
    </row>
    <row r="243" spans="1:31" ht="13.9" customHeight="1" x14ac:dyDescent="0.2">
      <c r="A243" s="117"/>
      <c r="B243" s="117"/>
      <c r="C243" s="57"/>
      <c r="D243" s="58"/>
      <c r="E243" s="59"/>
      <c r="F243" s="55"/>
      <c r="G243" s="60"/>
      <c r="H243" s="61"/>
      <c r="I243" s="105"/>
      <c r="J243" s="56" t="str">
        <f t="shared" si="32"/>
        <v/>
      </c>
      <c r="K243" s="56" t="str">
        <f t="shared" si="33"/>
        <v/>
      </c>
      <c r="L243" s="56" t="str">
        <f t="shared" si="34"/>
        <v/>
      </c>
      <c r="M243" s="56" t="str">
        <f t="shared" si="35"/>
        <v/>
      </c>
      <c r="N243" s="121"/>
      <c r="P243" s="13"/>
      <c r="AD243" s="13"/>
      <c r="AE243" s="13"/>
    </row>
    <row r="244" spans="1:31" ht="13.9" customHeight="1" x14ac:dyDescent="0.2">
      <c r="A244" s="117"/>
      <c r="B244" s="117"/>
      <c r="C244" s="57"/>
      <c r="D244" s="58"/>
      <c r="E244" s="59"/>
      <c r="F244" s="55"/>
      <c r="G244" s="60"/>
      <c r="H244" s="61"/>
      <c r="I244" s="105"/>
      <c r="J244" s="56" t="str">
        <f t="shared" si="32"/>
        <v/>
      </c>
      <c r="K244" s="56" t="str">
        <f t="shared" si="33"/>
        <v/>
      </c>
      <c r="L244" s="56" t="str">
        <f t="shared" si="34"/>
        <v/>
      </c>
      <c r="M244" s="56" t="str">
        <f t="shared" si="35"/>
        <v/>
      </c>
      <c r="N244" s="121"/>
      <c r="P244" s="13"/>
      <c r="AD244" s="13"/>
      <c r="AE244" s="13"/>
    </row>
    <row r="245" spans="1:31" ht="13.9" customHeight="1" x14ac:dyDescent="0.2">
      <c r="A245" s="117"/>
      <c r="B245" s="117"/>
      <c r="C245" s="57"/>
      <c r="D245" s="58"/>
      <c r="E245" s="59"/>
      <c r="F245" s="55"/>
      <c r="G245" s="60"/>
      <c r="H245" s="61"/>
      <c r="I245" s="105"/>
      <c r="J245" s="56" t="str">
        <f t="shared" si="32"/>
        <v/>
      </c>
      <c r="K245" s="56" t="str">
        <f t="shared" si="33"/>
        <v/>
      </c>
      <c r="L245" s="56" t="str">
        <f t="shared" si="34"/>
        <v/>
      </c>
      <c r="M245" s="56" t="str">
        <f t="shared" si="35"/>
        <v/>
      </c>
      <c r="N245" s="121"/>
      <c r="P245" s="13"/>
      <c r="AD245" s="13"/>
      <c r="AE245" s="13"/>
    </row>
    <row r="246" spans="1:31" ht="13.9" customHeight="1" x14ac:dyDescent="0.2">
      <c r="A246" s="117"/>
      <c r="B246" s="117"/>
      <c r="C246" s="57"/>
      <c r="D246" s="58"/>
      <c r="E246" s="59"/>
      <c r="F246" s="55"/>
      <c r="G246" s="60"/>
      <c r="H246" s="61"/>
      <c r="I246" s="105"/>
      <c r="J246" s="56" t="str">
        <f t="shared" si="32"/>
        <v/>
      </c>
      <c r="K246" s="56" t="str">
        <f t="shared" si="33"/>
        <v/>
      </c>
      <c r="L246" s="56" t="str">
        <f t="shared" si="34"/>
        <v/>
      </c>
      <c r="M246" s="56" t="str">
        <f t="shared" si="35"/>
        <v/>
      </c>
      <c r="N246" s="121"/>
      <c r="P246" s="13"/>
      <c r="AD246" s="13"/>
      <c r="AE246" s="13"/>
    </row>
    <row r="247" spans="1:31" ht="13.9" customHeight="1" x14ac:dyDescent="0.2">
      <c r="A247" s="117"/>
      <c r="B247" s="117"/>
      <c r="C247" s="57"/>
      <c r="D247" s="58"/>
      <c r="E247" s="59"/>
      <c r="F247" s="55"/>
      <c r="G247" s="60"/>
      <c r="H247" s="61"/>
      <c r="I247" s="105"/>
      <c r="J247" s="56" t="str">
        <f t="shared" si="32"/>
        <v/>
      </c>
      <c r="K247" s="56" t="str">
        <f t="shared" si="33"/>
        <v/>
      </c>
      <c r="L247" s="56" t="str">
        <f t="shared" si="34"/>
        <v/>
      </c>
      <c r="M247" s="56" t="str">
        <f t="shared" si="35"/>
        <v/>
      </c>
      <c r="N247" s="121"/>
      <c r="P247" s="13"/>
      <c r="AD247" s="13"/>
      <c r="AE247" s="13"/>
    </row>
    <row r="248" spans="1:31" ht="13.9" customHeight="1" x14ac:dyDescent="0.2">
      <c r="A248" s="117"/>
      <c r="B248" s="117"/>
      <c r="C248" s="57"/>
      <c r="D248" s="58"/>
      <c r="E248" s="59"/>
      <c r="F248" s="55"/>
      <c r="G248" s="60"/>
      <c r="H248" s="61"/>
      <c r="I248" s="105"/>
      <c r="J248" s="56" t="str">
        <f t="shared" si="32"/>
        <v/>
      </c>
      <c r="K248" s="56" t="str">
        <f t="shared" si="33"/>
        <v/>
      </c>
      <c r="L248" s="56" t="str">
        <f t="shared" si="34"/>
        <v/>
      </c>
      <c r="M248" s="56" t="str">
        <f t="shared" si="35"/>
        <v/>
      </c>
      <c r="N248" s="121"/>
      <c r="P248" s="13"/>
      <c r="AD248" s="13"/>
      <c r="AE248" s="13"/>
    </row>
    <row r="249" spans="1:31" ht="13.9" customHeight="1" x14ac:dyDescent="0.2">
      <c r="A249" s="117"/>
      <c r="B249" s="117"/>
      <c r="C249" s="57"/>
      <c r="D249" s="58"/>
      <c r="E249" s="59"/>
      <c r="F249" s="55"/>
      <c r="G249" s="60"/>
      <c r="H249" s="61"/>
      <c r="I249" s="105"/>
      <c r="J249" s="56" t="str">
        <f t="shared" si="32"/>
        <v/>
      </c>
      <c r="K249" s="56" t="str">
        <f t="shared" si="33"/>
        <v/>
      </c>
      <c r="L249" s="56" t="str">
        <f t="shared" si="34"/>
        <v/>
      </c>
      <c r="M249" s="56" t="str">
        <f t="shared" si="35"/>
        <v/>
      </c>
      <c r="N249" s="121"/>
      <c r="P249" s="13"/>
      <c r="AD249" s="13"/>
      <c r="AE249" s="13"/>
    </row>
    <row r="250" spans="1:31" ht="13.9" customHeight="1" x14ac:dyDescent="0.2">
      <c r="A250" s="117"/>
      <c r="B250" s="117"/>
      <c r="C250" s="57"/>
      <c r="D250" s="58"/>
      <c r="E250" s="59"/>
      <c r="F250" s="55"/>
      <c r="G250" s="60"/>
      <c r="H250" s="61"/>
      <c r="I250" s="105"/>
      <c r="J250" s="56" t="str">
        <f t="shared" si="32"/>
        <v/>
      </c>
      <c r="K250" s="56" t="str">
        <f t="shared" si="33"/>
        <v/>
      </c>
      <c r="L250" s="56" t="str">
        <f t="shared" si="34"/>
        <v/>
      </c>
      <c r="M250" s="56" t="str">
        <f t="shared" si="35"/>
        <v/>
      </c>
      <c r="N250" s="121"/>
      <c r="P250" s="13"/>
      <c r="AD250" s="13"/>
      <c r="AE250" s="13"/>
    </row>
    <row r="251" spans="1:31" ht="13.9" customHeight="1" x14ac:dyDescent="0.2">
      <c r="A251" s="117"/>
      <c r="B251" s="117"/>
      <c r="C251" s="57"/>
      <c r="D251" s="58"/>
      <c r="E251" s="59"/>
      <c r="F251" s="55"/>
      <c r="G251" s="60"/>
      <c r="H251" s="61"/>
      <c r="I251" s="105"/>
      <c r="J251" s="56" t="str">
        <f t="shared" si="32"/>
        <v/>
      </c>
      <c r="K251" s="56" t="str">
        <f t="shared" si="33"/>
        <v/>
      </c>
      <c r="L251" s="56" t="str">
        <f t="shared" si="34"/>
        <v/>
      </c>
      <c r="M251" s="56" t="str">
        <f t="shared" si="35"/>
        <v/>
      </c>
      <c r="N251" s="121"/>
      <c r="P251" s="13"/>
      <c r="AD251" s="13"/>
      <c r="AE251" s="13"/>
    </row>
    <row r="252" spans="1:31" ht="13.9" customHeight="1" x14ac:dyDescent="0.2">
      <c r="A252" s="117"/>
      <c r="B252" s="117"/>
      <c r="C252" s="57"/>
      <c r="D252" s="58"/>
      <c r="E252" s="59"/>
      <c r="F252" s="55"/>
      <c r="G252" s="60"/>
      <c r="H252" s="61"/>
      <c r="I252" s="105"/>
      <c r="J252" s="56" t="str">
        <f t="shared" si="0"/>
        <v/>
      </c>
      <c r="K252" s="56" t="str">
        <f t="shared" si="1"/>
        <v/>
      </c>
      <c r="L252" s="56" t="str">
        <f t="shared" si="2"/>
        <v/>
      </c>
      <c r="M252" s="56" t="str">
        <f t="shared" si="3"/>
        <v/>
      </c>
      <c r="N252" s="121"/>
      <c r="P252" s="13"/>
      <c r="AD252" s="13"/>
      <c r="AE252" s="13"/>
    </row>
    <row r="253" spans="1:31" ht="13.9" customHeight="1" x14ac:dyDescent="0.2">
      <c r="A253" s="117"/>
      <c r="B253" s="117"/>
      <c r="C253" s="57"/>
      <c r="D253" s="58"/>
      <c r="E253" s="59"/>
      <c r="F253" s="55"/>
      <c r="G253" s="60"/>
      <c r="H253" s="61"/>
      <c r="I253" s="105"/>
      <c r="J253" s="56" t="str">
        <f t="shared" ref="J253:J262" si="36">IF(H253="R",I253*1000/(220*0.85),"")</f>
        <v/>
      </c>
      <c r="K253" s="56" t="str">
        <f t="shared" ref="K253:K262" si="37">IF(H253="S",I253*1000/(220*0.85),"")</f>
        <v/>
      </c>
      <c r="L253" s="56" t="str">
        <f t="shared" ref="L253:L262" si="38">IF(H253="T",I253*1000/(220*0.85),"")</f>
        <v/>
      </c>
      <c r="M253" s="56" t="str">
        <f t="shared" ref="M253:M262" si="39">IF(H253="RST",I253*1000/(380*1.73*0.85),"")</f>
        <v/>
      </c>
      <c r="N253" s="121"/>
      <c r="P253" s="13"/>
      <c r="AD253" s="13"/>
      <c r="AE253" s="13"/>
    </row>
    <row r="254" spans="1:31" ht="13.9" customHeight="1" x14ac:dyDescent="0.2">
      <c r="A254" s="117"/>
      <c r="B254" s="117"/>
      <c r="C254" s="57"/>
      <c r="D254" s="58"/>
      <c r="E254" s="59"/>
      <c r="F254" s="55"/>
      <c r="G254" s="60"/>
      <c r="H254" s="61"/>
      <c r="I254" s="105"/>
      <c r="J254" s="56" t="str">
        <f t="shared" si="36"/>
        <v/>
      </c>
      <c r="K254" s="56" t="str">
        <f t="shared" si="37"/>
        <v/>
      </c>
      <c r="L254" s="56" t="str">
        <f t="shared" si="38"/>
        <v/>
      </c>
      <c r="M254" s="56" t="str">
        <f t="shared" si="39"/>
        <v/>
      </c>
      <c r="N254" s="121"/>
      <c r="P254" s="13"/>
      <c r="AD254" s="13"/>
      <c r="AE254" s="13"/>
    </row>
    <row r="255" spans="1:31" ht="13.9" customHeight="1" x14ac:dyDescent="0.2">
      <c r="A255" s="117"/>
      <c r="B255" s="117"/>
      <c r="C255" s="57"/>
      <c r="D255" s="58"/>
      <c r="E255" s="59"/>
      <c r="F255" s="55"/>
      <c r="G255" s="60"/>
      <c r="H255" s="61"/>
      <c r="I255" s="105"/>
      <c r="J255" s="56" t="str">
        <f t="shared" si="36"/>
        <v/>
      </c>
      <c r="K255" s="56" t="str">
        <f t="shared" si="37"/>
        <v/>
      </c>
      <c r="L255" s="56" t="str">
        <f t="shared" si="38"/>
        <v/>
      </c>
      <c r="M255" s="56" t="str">
        <f t="shared" si="39"/>
        <v/>
      </c>
      <c r="N255" s="121"/>
      <c r="P255" s="13"/>
      <c r="AD255" s="13"/>
      <c r="AE255" s="13"/>
    </row>
    <row r="256" spans="1:31" ht="13.9" customHeight="1" x14ac:dyDescent="0.2">
      <c r="A256" s="117"/>
      <c r="B256" s="117"/>
      <c r="C256" s="57"/>
      <c r="D256" s="58"/>
      <c r="E256" s="59"/>
      <c r="F256" s="55"/>
      <c r="G256" s="60"/>
      <c r="H256" s="61"/>
      <c r="I256" s="105"/>
      <c r="J256" s="56" t="str">
        <f t="shared" si="36"/>
        <v/>
      </c>
      <c r="K256" s="56" t="str">
        <f t="shared" si="37"/>
        <v/>
      </c>
      <c r="L256" s="56" t="str">
        <f t="shared" si="38"/>
        <v/>
      </c>
      <c r="M256" s="56" t="str">
        <f t="shared" si="39"/>
        <v/>
      </c>
      <c r="N256" s="121"/>
      <c r="P256" s="13"/>
      <c r="AD256" s="13"/>
      <c r="AE256" s="13"/>
    </row>
    <row r="257" spans="1:31" ht="13.9" customHeight="1" x14ac:dyDescent="0.2">
      <c r="A257" s="117"/>
      <c r="B257" s="117"/>
      <c r="C257" s="57"/>
      <c r="D257" s="58"/>
      <c r="E257" s="59"/>
      <c r="F257" s="55"/>
      <c r="G257" s="60"/>
      <c r="H257" s="61"/>
      <c r="I257" s="105"/>
      <c r="J257" s="56" t="str">
        <f t="shared" si="36"/>
        <v/>
      </c>
      <c r="K257" s="56" t="str">
        <f t="shared" si="37"/>
        <v/>
      </c>
      <c r="L257" s="56" t="str">
        <f t="shared" si="38"/>
        <v/>
      </c>
      <c r="M257" s="56" t="str">
        <f t="shared" si="39"/>
        <v/>
      </c>
      <c r="N257" s="121"/>
      <c r="P257" s="13"/>
      <c r="AD257" s="13"/>
      <c r="AE257" s="13"/>
    </row>
    <row r="258" spans="1:31" ht="13.9" customHeight="1" x14ac:dyDescent="0.2">
      <c r="A258" s="117"/>
      <c r="B258" s="117"/>
      <c r="C258" s="57"/>
      <c r="D258" s="58"/>
      <c r="E258" s="59"/>
      <c r="F258" s="55"/>
      <c r="G258" s="60"/>
      <c r="H258" s="61"/>
      <c r="I258" s="105"/>
      <c r="J258" s="56" t="str">
        <f t="shared" si="36"/>
        <v/>
      </c>
      <c r="K258" s="56" t="str">
        <f t="shared" si="37"/>
        <v/>
      </c>
      <c r="L258" s="56" t="str">
        <f t="shared" si="38"/>
        <v/>
      </c>
      <c r="M258" s="56" t="str">
        <f t="shared" si="39"/>
        <v/>
      </c>
      <c r="N258" s="121"/>
      <c r="P258" s="13"/>
      <c r="AD258" s="13"/>
      <c r="AE258" s="13"/>
    </row>
    <row r="259" spans="1:31" ht="13.9" customHeight="1" x14ac:dyDescent="0.2">
      <c r="A259" s="117"/>
      <c r="B259" s="117"/>
      <c r="C259" s="57"/>
      <c r="D259" s="58"/>
      <c r="E259" s="59"/>
      <c r="F259" s="55"/>
      <c r="G259" s="60"/>
      <c r="H259" s="61"/>
      <c r="I259" s="105"/>
      <c r="J259" s="56" t="str">
        <f t="shared" si="36"/>
        <v/>
      </c>
      <c r="K259" s="56" t="str">
        <f t="shared" si="37"/>
        <v/>
      </c>
      <c r="L259" s="56" t="str">
        <f t="shared" si="38"/>
        <v/>
      </c>
      <c r="M259" s="56" t="str">
        <f t="shared" si="39"/>
        <v/>
      </c>
      <c r="N259" s="121"/>
      <c r="P259" s="13"/>
      <c r="AD259" s="13"/>
      <c r="AE259" s="13"/>
    </row>
    <row r="260" spans="1:31" ht="13.9" customHeight="1" x14ac:dyDescent="0.2">
      <c r="A260" s="117"/>
      <c r="B260" s="117"/>
      <c r="C260" s="57"/>
      <c r="D260" s="58"/>
      <c r="E260" s="59"/>
      <c r="F260" s="55"/>
      <c r="G260" s="60"/>
      <c r="H260" s="61"/>
      <c r="I260" s="105"/>
      <c r="J260" s="56" t="str">
        <f t="shared" si="36"/>
        <v/>
      </c>
      <c r="K260" s="56" t="str">
        <f t="shared" si="37"/>
        <v/>
      </c>
      <c r="L260" s="56" t="str">
        <f t="shared" si="38"/>
        <v/>
      </c>
      <c r="M260" s="56" t="str">
        <f t="shared" si="39"/>
        <v/>
      </c>
      <c r="N260" s="121"/>
      <c r="P260" s="13"/>
      <c r="AD260" s="13"/>
      <c r="AE260" s="13"/>
    </row>
    <row r="261" spans="1:31" ht="14.25" customHeight="1" x14ac:dyDescent="0.2">
      <c r="A261" s="117"/>
      <c r="B261" s="117"/>
      <c r="C261" s="57"/>
      <c r="D261" s="58"/>
      <c r="E261" s="59"/>
      <c r="F261" s="55"/>
      <c r="G261" s="60"/>
      <c r="H261" s="61"/>
      <c r="I261" s="105"/>
      <c r="J261" s="56" t="str">
        <f t="shared" si="36"/>
        <v/>
      </c>
      <c r="K261" s="56" t="str">
        <f t="shared" si="37"/>
        <v/>
      </c>
      <c r="L261" s="56" t="str">
        <f t="shared" si="38"/>
        <v/>
      </c>
      <c r="M261" s="56" t="str">
        <f t="shared" si="39"/>
        <v/>
      </c>
      <c r="N261" s="121"/>
      <c r="P261" s="13"/>
      <c r="AD261" s="13"/>
      <c r="AE261" s="13"/>
    </row>
    <row r="262" spans="1:31" ht="13.9" customHeight="1" x14ac:dyDescent="0.2">
      <c r="A262" s="118"/>
      <c r="B262" s="118"/>
      <c r="C262" s="65"/>
      <c r="D262" s="66"/>
      <c r="E262" s="67"/>
      <c r="F262" s="68"/>
      <c r="G262" s="87"/>
      <c r="H262" s="69"/>
      <c r="I262" s="106"/>
      <c r="J262" s="73" t="str">
        <f t="shared" si="36"/>
        <v/>
      </c>
      <c r="K262" s="73" t="str">
        <f t="shared" si="37"/>
        <v/>
      </c>
      <c r="L262" s="73" t="str">
        <f t="shared" si="38"/>
        <v/>
      </c>
      <c r="M262" s="73" t="str">
        <f t="shared" si="39"/>
        <v/>
      </c>
      <c r="N262" s="122"/>
      <c r="P262" s="13"/>
      <c r="AD262" s="13"/>
      <c r="AE262" s="13"/>
    </row>
    <row r="263" spans="1:31" ht="13.9" customHeight="1" x14ac:dyDescent="0.2">
      <c r="A263" s="247" t="s">
        <v>60</v>
      </c>
      <c r="B263" s="248"/>
      <c r="C263" s="248"/>
      <c r="D263" s="248"/>
      <c r="E263" s="249">
        <v>1</v>
      </c>
      <c r="F263" s="249"/>
      <c r="G263" s="249"/>
      <c r="H263" s="249"/>
      <c r="I263" s="249"/>
      <c r="J263" s="249"/>
      <c r="K263" s="249"/>
      <c r="L263" s="249"/>
      <c r="M263" s="249"/>
      <c r="N263" s="250"/>
      <c r="O263" s="13"/>
      <c r="AC263" s="13"/>
      <c r="AD263" s="13"/>
    </row>
    <row r="264" spans="1:31" ht="12.75" customHeight="1" x14ac:dyDescent="0.2">
      <c r="A264" s="220" t="s">
        <v>61</v>
      </c>
      <c r="B264" s="221"/>
      <c r="C264" s="221"/>
      <c r="D264" s="221"/>
      <c r="E264" s="215" t="str">
        <f>IF(Auxiliar5!J21&lt;&gt;0,Auxiliar5!J21,"N/A")</f>
        <v>N/A</v>
      </c>
      <c r="F264" s="215"/>
      <c r="G264" s="215"/>
      <c r="H264" s="215"/>
      <c r="I264" s="215"/>
      <c r="J264" s="215"/>
      <c r="K264" s="215"/>
      <c r="L264" s="215"/>
      <c r="M264" s="215"/>
      <c r="N264" s="216"/>
    </row>
    <row r="265" spans="1:31" ht="12.75" customHeight="1" x14ac:dyDescent="0.2">
      <c r="A265" s="220" t="s">
        <v>62</v>
      </c>
      <c r="B265" s="221"/>
      <c r="C265" s="221"/>
      <c r="D265" s="221"/>
      <c r="E265" s="215" t="str">
        <f>IF(Auxiliar5!K21&lt;&gt;0,Auxiliar5!K21,"N/A")</f>
        <v>N/A</v>
      </c>
      <c r="F265" s="215"/>
      <c r="G265" s="215"/>
      <c r="H265" s="215"/>
      <c r="I265" s="215"/>
      <c r="J265" s="215"/>
      <c r="K265" s="215"/>
      <c r="L265" s="215"/>
      <c r="M265" s="215"/>
      <c r="N265" s="216"/>
    </row>
    <row r="266" spans="1:31" ht="12.75" customHeight="1" x14ac:dyDescent="0.2">
      <c r="A266" s="220" t="s">
        <v>63</v>
      </c>
      <c r="B266" s="221"/>
      <c r="C266" s="221"/>
      <c r="D266" s="221"/>
      <c r="E266" s="215" t="str">
        <f>IF(Auxiliar5!L21&lt;&gt;0,Auxiliar5!L21,"N/A")</f>
        <v>N/A</v>
      </c>
      <c r="F266" s="215"/>
      <c r="G266" s="215"/>
      <c r="H266" s="215"/>
      <c r="I266" s="215"/>
      <c r="J266" s="215"/>
      <c r="K266" s="215"/>
      <c r="L266" s="215"/>
      <c r="M266" s="215"/>
      <c r="N266" s="216"/>
      <c r="P266" s="15"/>
    </row>
    <row r="267" spans="1:31" ht="12.75" customHeight="1" x14ac:dyDescent="0.2">
      <c r="A267" s="187" t="s">
        <v>16</v>
      </c>
      <c r="B267" s="188"/>
      <c r="C267" s="188"/>
      <c r="D267" s="188"/>
      <c r="E267" s="215">
        <f>SUMIF(G13:G262,"Viv/Dpto",J13:J262)*Auxiliar5!J21+SUMIF(G13:G262,"L.C",J13:J262)*Auxiliar5!K21+SUMIF(G13:G262,"S.C",J13:J262)*Auxiliar5!L21+SUMIF(G13:G262,"Viv/Dpto",M13:M262)*Auxiliar5!J21+SUMIF(G13:G262,"L.C",M13:M262)*Auxiliar5!K21+SUMIF(G13:G262,"S.C",M13:M262)*Auxiliar5!L21+SUMIF(G13:G262,"E.M",J13:J262)+SUMIF(G13:G262,"E.M",M13:M262)</f>
        <v>0</v>
      </c>
      <c r="F267" s="215"/>
      <c r="G267" s="215"/>
      <c r="H267" s="215"/>
      <c r="I267" s="215"/>
      <c r="J267" s="215"/>
      <c r="K267" s="215"/>
      <c r="L267" s="215"/>
      <c r="M267" s="215"/>
      <c r="N267" s="216"/>
      <c r="P267" s="15"/>
    </row>
    <row r="268" spans="1:31" ht="12.75" customHeight="1" x14ac:dyDescent="0.2">
      <c r="A268" s="187" t="s">
        <v>17</v>
      </c>
      <c r="B268" s="188"/>
      <c r="C268" s="188"/>
      <c r="D268" s="188"/>
      <c r="E268" s="215">
        <f>SUMIF(G13:G262,"Viv/Dpto",K13:K262)*Auxiliar5!J21+SUMIF(G13:G262,"L.C",K13:K262)*Auxiliar5!K21+SUMIF(G13:G262,"S.C",K13:K262)*Auxiliar5!L21+SUMIF(G13:G262,"Viv/Dpto",M13:M262)*Auxiliar5!J21+SUMIF(G13:G262,"L.C",M13:M262)*Auxiliar5!K21+SUMIF(G13:G262,"S.C",M13:M262)*Auxiliar5!L21+SUMIF(G13:G262,"E.M",K13:K262)+SUMIF(G13:G262,"E.M",M13:M262)</f>
        <v>0</v>
      </c>
      <c r="F268" s="215"/>
      <c r="G268" s="215"/>
      <c r="H268" s="215"/>
      <c r="I268" s="215"/>
      <c r="J268" s="215"/>
      <c r="K268" s="215"/>
      <c r="L268" s="215"/>
      <c r="M268" s="215"/>
      <c r="N268" s="216"/>
      <c r="P268" s="15"/>
    </row>
    <row r="269" spans="1:31" ht="12.75" customHeight="1" x14ac:dyDescent="0.2">
      <c r="A269" s="187" t="s">
        <v>18</v>
      </c>
      <c r="B269" s="188"/>
      <c r="C269" s="188"/>
      <c r="D269" s="188"/>
      <c r="E269" s="215">
        <f>SUMIF(G13:G262,"Viv/Dpto",L13:L262)*Auxiliar5!J21+SUMIF(G13:G262,"L.C",L13:L262)*Auxiliar5!K21+SUMIF(G13:G262,"S.C",L13:L262)*Auxiliar5!L21+SUMIF(G13:G262,"Viv/Dpto",M13:M262)*Auxiliar5!J21+SUMIF(G13:G262,"L.C",M13:M262)*Auxiliar5!K21+SUMIF(G13:G262,"S.C",M13:M262)*Auxiliar5!L21+SUMIF(G13:G262,"E.M",L13:L262)+SUMIF(G13:G262,"E.M",M13:M262)</f>
        <v>0</v>
      </c>
      <c r="F269" s="215"/>
      <c r="G269" s="215"/>
      <c r="H269" s="215"/>
      <c r="I269" s="215"/>
      <c r="J269" s="215"/>
      <c r="K269" s="215"/>
      <c r="L269" s="215"/>
      <c r="M269" s="215"/>
      <c r="N269" s="216"/>
      <c r="P269" s="15"/>
    </row>
    <row r="270" spans="1:31" ht="12.75" customHeight="1" x14ac:dyDescent="0.2">
      <c r="A270" s="193" t="s">
        <v>44</v>
      </c>
      <c r="B270" s="194"/>
      <c r="C270" s="194"/>
      <c r="D270" s="194"/>
      <c r="E270" s="231">
        <f>(MAX(E267:M269)*380*1.73*0.85)/1000</f>
        <v>0</v>
      </c>
      <c r="F270" s="231"/>
      <c r="G270" s="231"/>
      <c r="H270" s="231"/>
      <c r="I270" s="231"/>
      <c r="J270" s="231"/>
      <c r="K270" s="231"/>
      <c r="L270" s="231"/>
      <c r="M270" s="231"/>
      <c r="N270" s="232"/>
    </row>
    <row r="271" spans="1:31" ht="12.75" customHeight="1" x14ac:dyDescent="0.2">
      <c r="A271" s="189" t="s">
        <v>25</v>
      </c>
      <c r="B271" s="190"/>
      <c r="C271" s="190"/>
      <c r="D271" s="190"/>
      <c r="E271" s="233">
        <f>MAX(E267:M269)</f>
        <v>0</v>
      </c>
      <c r="F271" s="233"/>
      <c r="G271" s="233"/>
      <c r="H271" s="233"/>
      <c r="I271" s="233"/>
      <c r="J271" s="233"/>
      <c r="K271" s="233"/>
      <c r="L271" s="233"/>
      <c r="M271" s="233"/>
      <c r="N271" s="234"/>
    </row>
    <row r="272" spans="1:31" ht="12.75" customHeight="1" x14ac:dyDescent="0.2">
      <c r="A272" s="189" t="s">
        <v>26</v>
      </c>
      <c r="B272" s="190"/>
      <c r="C272" s="190"/>
      <c r="D272" s="190"/>
      <c r="E272" s="233">
        <f>E271*0.85/0.8</f>
        <v>0</v>
      </c>
      <c r="F272" s="233"/>
      <c r="G272" s="233"/>
      <c r="H272" s="233"/>
      <c r="I272" s="233"/>
      <c r="J272" s="233"/>
      <c r="K272" s="233"/>
      <c r="L272" s="233"/>
      <c r="M272" s="233"/>
      <c r="N272" s="234"/>
    </row>
    <row r="273" spans="1:14" ht="12.75" customHeight="1" x14ac:dyDescent="0.2">
      <c r="A273" s="191" t="s">
        <v>73</v>
      </c>
      <c r="B273" s="192"/>
      <c r="C273" s="192"/>
      <c r="D273" s="192"/>
      <c r="E273" s="231">
        <f>E270/0.85</f>
        <v>0</v>
      </c>
      <c r="F273" s="231"/>
      <c r="G273" s="231"/>
      <c r="H273" s="231"/>
      <c r="I273" s="231"/>
      <c r="J273" s="231"/>
      <c r="K273" s="231"/>
      <c r="L273" s="231"/>
      <c r="M273" s="231"/>
      <c r="N273" s="232"/>
    </row>
    <row r="274" spans="1:14" ht="12.75" customHeight="1" thickBot="1" x14ac:dyDescent="0.25">
      <c r="A274" s="185" t="s">
        <v>74</v>
      </c>
      <c r="B274" s="186"/>
      <c r="C274" s="186"/>
      <c r="D274" s="186"/>
      <c r="E274" s="235"/>
      <c r="F274" s="235"/>
      <c r="G274" s="235"/>
      <c r="H274" s="235"/>
      <c r="I274" s="235"/>
      <c r="J274" s="235"/>
      <c r="K274" s="235"/>
      <c r="L274" s="235"/>
      <c r="M274" s="235"/>
      <c r="N274" s="236"/>
    </row>
    <row r="275" spans="1:14" ht="12.75" customHeight="1" x14ac:dyDescent="0.2">
      <c r="A275" s="228" t="s">
        <v>3</v>
      </c>
      <c r="B275" s="228"/>
      <c r="C275" s="228"/>
      <c r="D275" s="228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</row>
    <row r="276" spans="1:14" ht="12.75" customHeight="1" x14ac:dyDescent="0.2">
      <c r="A276" s="228"/>
      <c r="B276" s="228"/>
      <c r="C276" s="228"/>
      <c r="D276" s="228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</row>
    <row r="277" spans="1:14" ht="12.75" customHeight="1" x14ac:dyDescent="0.2">
      <c r="A277" s="228"/>
      <c r="B277" s="228"/>
      <c r="C277" s="228"/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</row>
    <row r="278" spans="1:14" ht="12.75" customHeight="1" x14ac:dyDescent="0.2">
      <c r="A278" s="228"/>
      <c r="B278" s="228"/>
      <c r="C278" s="228"/>
      <c r="D278" s="228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</row>
    <row r="279" spans="1:14" ht="12.75" customHeight="1" x14ac:dyDescent="0.2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</row>
    <row r="280" spans="1:14" ht="12.75" customHeight="1" x14ac:dyDescent="0.2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</row>
    <row r="281" spans="1:14" ht="12.75" customHeight="1" x14ac:dyDescent="0.2"/>
    <row r="282" spans="1:14" ht="12.75" customHeight="1" x14ac:dyDescent="0.2"/>
    <row r="283" spans="1:14" ht="12.75" customHeight="1" x14ac:dyDescent="0.2"/>
    <row r="284" spans="1:14" ht="12.75" customHeight="1" x14ac:dyDescent="0.2"/>
    <row r="285" spans="1:14" ht="12.75" customHeight="1" x14ac:dyDescent="0.2"/>
    <row r="286" spans="1:14" ht="12.75" customHeight="1" x14ac:dyDescent="0.2"/>
    <row r="287" spans="1:14" ht="12.75" customHeight="1" x14ac:dyDescent="0.2"/>
    <row r="288" spans="1:14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</sheetData>
  <sheetProtection sheet="1" objects="1" scenarios="1"/>
  <mergeCells count="54">
    <mergeCell ref="E271:N271"/>
    <mergeCell ref="E272:N272"/>
    <mergeCell ref="E273:N273"/>
    <mergeCell ref="E274:N274"/>
    <mergeCell ref="A275:N278"/>
    <mergeCell ref="A7:B7"/>
    <mergeCell ref="C7:G7"/>
    <mergeCell ref="H7:J7"/>
    <mergeCell ref="K1:N1"/>
    <mergeCell ref="M2:N2"/>
    <mergeCell ref="L3:N3"/>
    <mergeCell ref="L4:N4"/>
    <mergeCell ref="A5:N5"/>
    <mergeCell ref="F6:N6"/>
    <mergeCell ref="K7:N7"/>
    <mergeCell ref="A1:C4"/>
    <mergeCell ref="D1:I2"/>
    <mergeCell ref="D3:I4"/>
    <mergeCell ref="J3:K3"/>
    <mergeCell ref="J4:K4"/>
    <mergeCell ref="K8:N8"/>
    <mergeCell ref="K9:N9"/>
    <mergeCell ref="A11:H11"/>
    <mergeCell ref="A263:D263"/>
    <mergeCell ref="I11:N11"/>
    <mergeCell ref="E263:N263"/>
    <mergeCell ref="A9:B9"/>
    <mergeCell ref="C9:G9"/>
    <mergeCell ref="H9:J9"/>
    <mergeCell ref="A8:B8"/>
    <mergeCell ref="C8:G8"/>
    <mergeCell ref="H8:J8"/>
    <mergeCell ref="E270:N270"/>
    <mergeCell ref="A274:D274"/>
    <mergeCell ref="A6:E6"/>
    <mergeCell ref="A271:D271"/>
    <mergeCell ref="A272:D272"/>
    <mergeCell ref="A273:D273"/>
    <mergeCell ref="A268:D268"/>
    <mergeCell ref="A269:D269"/>
    <mergeCell ref="A270:D270"/>
    <mergeCell ref="A264:D264"/>
    <mergeCell ref="A265:D265"/>
    <mergeCell ref="A266:D266"/>
    <mergeCell ref="A267:D267"/>
    <mergeCell ref="E264:N264"/>
    <mergeCell ref="E265:N265"/>
    <mergeCell ref="E266:N266"/>
    <mergeCell ref="A10:F10"/>
    <mergeCell ref="K10:N10"/>
    <mergeCell ref="H10:J10"/>
    <mergeCell ref="E268:N268"/>
    <mergeCell ref="E269:N269"/>
    <mergeCell ref="E267:N267"/>
  </mergeCells>
  <conditionalFormatting sqref="C7:G9 K7:K10 G10 A13:I262 N13:N262">
    <cfRule type="containsBlanks" dxfId="4" priority="8">
      <formula>LEN(TRIM(A7))=0</formula>
    </cfRule>
  </conditionalFormatting>
  <conditionalFormatting sqref="D1:I2">
    <cfRule type="containsBlanks" dxfId="3" priority="5">
      <formula>LEN(TRIM(D1))=0</formula>
    </cfRule>
  </conditionalFormatting>
  <conditionalFormatting sqref="E274">
    <cfRule type="containsBlanks" dxfId="1" priority="1">
      <formula>LEN(TRIM(E274))=0</formula>
    </cfRule>
  </conditionalFormatting>
  <conditionalFormatting sqref="F6">
    <cfRule type="containsBlanks" dxfId="0" priority="3">
      <formula>LEN(TRIM(F6))=0</formula>
    </cfRule>
  </conditionalFormatting>
  <dataValidations count="4">
    <dataValidation type="list" allowBlank="1" showInputMessage="1" showErrorMessage="1" sqref="F6" xr:uid="{E538D736-9B3F-4325-9EB9-5D51A678313C}">
      <formula1>"PROYECTO, CONFORME A OBRA"</formula1>
    </dataValidation>
    <dataValidation type="list" allowBlank="1" showInputMessage="1" showErrorMessage="1" sqref="H13:H262" xr:uid="{30788E88-A71C-42B6-B15B-E6C565C84A2C}">
      <formula1>"R,S,T,RST"</formula1>
    </dataValidation>
    <dataValidation type="list" allowBlank="1" showInputMessage="1" showErrorMessage="1" sqref="G13:G262" xr:uid="{B0DF47AE-B4C2-4B64-A060-28392F1AB722}">
      <formula1>"Viv/Dpto,L.C,S.C,E.M"</formula1>
    </dataValidation>
    <dataValidation type="list" allowBlank="1" showInputMessage="1" showErrorMessage="1" sqref="E274" xr:uid="{FF432099-2150-4E48-8CB7-D3471A0E9ED6}">
      <formula1>"63,100,160,200,315,500"</formula1>
    </dataValidation>
  </dataValidations>
  <printOptions horizontalCentered="1"/>
  <pageMargins left="0" right="0" top="0" bottom="0.78740157480314965" header="0" footer="0"/>
  <pageSetup paperSize="9" scale="83" fitToHeight="0" orientation="landscape" r:id="rId1"/>
  <headerFooter>
    <oddFooter>&amp;CPágina &amp;P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411B095-FED3-4FBE-81A5-C868C0194BB7}">
            <xm:f>NOT(ISERROR(SEARCH("COLOCAR EL TITULO DEL PROYECTO",D1)))</xm:f>
            <xm:f>"COLOCAR EL TITULO DEL PROYECTO"</xm:f>
            <x14:dxf>
              <fill>
                <patternFill>
                  <bgColor rgb="FFFFFF00"/>
                </patternFill>
              </fill>
            </x14:dxf>
          </x14:cfRule>
          <xm:sqref>D1:I2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C1:L102"/>
  <sheetViews>
    <sheetView topLeftCell="D1" workbookViewId="0">
      <selection activeCell="J30" sqref="J30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10" max="10" width="19.5703125" bestFit="1" customWidth="1"/>
    <col min="11" max="11" width="14.7109375" bestFit="1" customWidth="1"/>
    <col min="12" max="12" width="27.7109375" bestFit="1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2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2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2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6">
        <v>0.6</v>
      </c>
      <c r="J19" s="10" t="s">
        <v>8</v>
      </c>
      <c r="K19" s="10" t="s">
        <v>9</v>
      </c>
      <c r="L19" s="10" t="s">
        <v>10</v>
      </c>
    </row>
    <row r="20" spans="3:12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6">
        <v>0.6</v>
      </c>
      <c r="J20" s="10">
        <f>COUNTIF('PC 1 a 15 Med.'!G13:G27,"Viv/Dpto")</f>
        <v>0</v>
      </c>
      <c r="K20" s="10">
        <f>COUNTIF('PC 1 a 15 Med.'!G13:G27,"L.C")</f>
        <v>0</v>
      </c>
      <c r="L20" s="10">
        <f>COUNTIF('PC 1 a 15 Med.'!G13:G27,"S.C")</f>
        <v>0</v>
      </c>
    </row>
    <row r="21" spans="3:12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6">
        <v>0.6</v>
      </c>
      <c r="J21" s="5">
        <f>IF(Auxiliar1!J20=0,0,VLOOKUP(Auxiliar1!J20,Auxiliar1!C2:D102,2,FALSE))</f>
        <v>0</v>
      </c>
      <c r="K21" s="5">
        <f>IF(Auxiliar1!K20=0,0,VLOOKUP(Auxiliar1!K20,Auxiliar1!E2:F102,2,FALSE))</f>
        <v>0</v>
      </c>
      <c r="L21" s="5">
        <f>IF(Auxiliar1!L20=0,0,VLOOKUP(Auxiliar1!L20,Auxiliar1!G2:H102,2,FALSE))</f>
        <v>0</v>
      </c>
    </row>
    <row r="22" spans="3:12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6">
        <v>0.6</v>
      </c>
    </row>
    <row r="23" spans="3:12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6">
        <v>0.6</v>
      </c>
    </row>
    <row r="24" spans="3:12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6">
        <v>0.6</v>
      </c>
    </row>
    <row r="25" spans="3:12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2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2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2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2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2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2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2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A2D4-7F8C-4650-8CE7-1E9D8C30A63B}">
  <sheetPr codeName="Hoja11"/>
  <dimension ref="C1:L252"/>
  <sheetViews>
    <sheetView topLeftCell="B1" workbookViewId="0">
      <selection activeCell="L22" sqref="L22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10" max="10" width="19.5703125" bestFit="1" customWidth="1"/>
    <col min="11" max="11" width="14.7109375" bestFit="1" customWidth="1"/>
    <col min="12" max="12" width="27.7109375" bestFit="1" customWidth="1"/>
  </cols>
  <sheetData>
    <row r="1" spans="3:8" ht="13.5" thickBot="1" x14ac:dyDescent="0.25"/>
    <row r="2" spans="3:8" x14ac:dyDescent="0.2">
      <c r="C2" s="151" t="s">
        <v>4</v>
      </c>
      <c r="D2" s="152" t="s">
        <v>5</v>
      </c>
      <c r="E2" s="152" t="s">
        <v>6</v>
      </c>
      <c r="F2" s="152" t="s">
        <v>5</v>
      </c>
      <c r="G2" s="152" t="s">
        <v>7</v>
      </c>
      <c r="H2" s="153" t="s">
        <v>5</v>
      </c>
    </row>
    <row r="3" spans="3:8" x14ac:dyDescent="0.2">
      <c r="C3" s="154">
        <v>1</v>
      </c>
      <c r="D3" s="10">
        <v>1</v>
      </c>
      <c r="E3" s="10">
        <v>1</v>
      </c>
      <c r="F3" s="10">
        <v>1</v>
      </c>
      <c r="G3" s="10">
        <v>1</v>
      </c>
      <c r="H3" s="155">
        <v>1</v>
      </c>
    </row>
    <row r="4" spans="3:8" x14ac:dyDescent="0.2">
      <c r="C4" s="154">
        <v>2</v>
      </c>
      <c r="D4" s="10">
        <v>0.8</v>
      </c>
      <c r="E4" s="10">
        <v>2</v>
      </c>
      <c r="F4" s="10">
        <v>1</v>
      </c>
      <c r="G4" s="10">
        <v>2</v>
      </c>
      <c r="H4" s="155">
        <v>1</v>
      </c>
    </row>
    <row r="5" spans="3:8" x14ac:dyDescent="0.2">
      <c r="C5" s="154">
        <v>3</v>
      </c>
      <c r="D5" s="10">
        <v>0.8</v>
      </c>
      <c r="E5" s="10">
        <v>3</v>
      </c>
      <c r="F5" s="10">
        <v>1</v>
      </c>
      <c r="G5" s="10">
        <v>3</v>
      </c>
      <c r="H5" s="155">
        <v>1</v>
      </c>
    </row>
    <row r="6" spans="3:8" x14ac:dyDescent="0.2">
      <c r="C6" s="154">
        <v>4</v>
      </c>
      <c r="D6" s="10">
        <v>0.8</v>
      </c>
      <c r="E6" s="10">
        <v>4</v>
      </c>
      <c r="F6" s="10">
        <v>0.8</v>
      </c>
      <c r="G6" s="10">
        <v>4</v>
      </c>
      <c r="H6" s="155">
        <v>0.8</v>
      </c>
    </row>
    <row r="7" spans="3:8" x14ac:dyDescent="0.2">
      <c r="C7" s="154">
        <v>5</v>
      </c>
      <c r="D7" s="10">
        <v>0.6</v>
      </c>
      <c r="E7" s="10">
        <v>5</v>
      </c>
      <c r="F7" s="10">
        <v>0.8</v>
      </c>
      <c r="G7" s="10">
        <v>5</v>
      </c>
      <c r="H7" s="155">
        <v>0.8</v>
      </c>
    </row>
    <row r="8" spans="3:8" x14ac:dyDescent="0.2">
      <c r="C8" s="154">
        <v>6</v>
      </c>
      <c r="D8" s="10">
        <v>0.6</v>
      </c>
      <c r="E8" s="10">
        <v>6</v>
      </c>
      <c r="F8" s="10">
        <v>0.8</v>
      </c>
      <c r="G8" s="10">
        <v>6</v>
      </c>
      <c r="H8" s="155">
        <v>0.8</v>
      </c>
    </row>
    <row r="9" spans="3:8" x14ac:dyDescent="0.2">
      <c r="C9" s="154">
        <v>7</v>
      </c>
      <c r="D9" s="10">
        <v>0.6</v>
      </c>
      <c r="E9" s="10">
        <v>7</v>
      </c>
      <c r="F9" s="10">
        <v>0.7</v>
      </c>
      <c r="G9" s="10">
        <v>7</v>
      </c>
      <c r="H9" s="155">
        <v>0.7</v>
      </c>
    </row>
    <row r="10" spans="3:8" x14ac:dyDescent="0.2">
      <c r="C10" s="154">
        <v>8</v>
      </c>
      <c r="D10" s="10">
        <v>0.6</v>
      </c>
      <c r="E10" s="10">
        <v>8</v>
      </c>
      <c r="F10" s="10">
        <v>0.7</v>
      </c>
      <c r="G10" s="10">
        <v>8</v>
      </c>
      <c r="H10" s="155">
        <v>0.7</v>
      </c>
    </row>
    <row r="11" spans="3:8" x14ac:dyDescent="0.2">
      <c r="C11" s="154">
        <v>9</v>
      </c>
      <c r="D11" s="10">
        <v>0.6</v>
      </c>
      <c r="E11" s="10">
        <v>9</v>
      </c>
      <c r="F11" s="10">
        <v>0.7</v>
      </c>
      <c r="G11" s="10">
        <v>9</v>
      </c>
      <c r="H11" s="155">
        <v>0.7</v>
      </c>
    </row>
    <row r="12" spans="3:8" x14ac:dyDescent="0.2">
      <c r="C12" s="154">
        <v>10</v>
      </c>
      <c r="D12" s="10">
        <v>0.6</v>
      </c>
      <c r="E12" s="10">
        <v>10</v>
      </c>
      <c r="F12" s="10">
        <v>0.7</v>
      </c>
      <c r="G12" s="10">
        <v>10</v>
      </c>
      <c r="H12" s="155">
        <v>0.7</v>
      </c>
    </row>
    <row r="13" spans="3:8" x14ac:dyDescent="0.2">
      <c r="C13" s="154">
        <v>11</v>
      </c>
      <c r="D13" s="10">
        <v>0.6</v>
      </c>
      <c r="E13" s="10">
        <v>11</v>
      </c>
      <c r="F13" s="10">
        <v>0.6</v>
      </c>
      <c r="G13" s="10">
        <v>11</v>
      </c>
      <c r="H13" s="155">
        <v>0.6</v>
      </c>
    </row>
    <row r="14" spans="3:8" x14ac:dyDescent="0.2">
      <c r="C14" s="154">
        <v>12</v>
      </c>
      <c r="D14" s="10">
        <v>0.6</v>
      </c>
      <c r="E14" s="10">
        <v>12</v>
      </c>
      <c r="F14" s="10">
        <v>0.6</v>
      </c>
      <c r="G14" s="10">
        <v>12</v>
      </c>
      <c r="H14" s="155">
        <v>0.6</v>
      </c>
    </row>
    <row r="15" spans="3:8" x14ac:dyDescent="0.2">
      <c r="C15" s="154">
        <v>13</v>
      </c>
      <c r="D15" s="10">
        <v>0.6</v>
      </c>
      <c r="E15" s="10">
        <v>13</v>
      </c>
      <c r="F15" s="10">
        <v>0.6</v>
      </c>
      <c r="G15" s="10">
        <v>13</v>
      </c>
      <c r="H15" s="155">
        <v>0.6</v>
      </c>
    </row>
    <row r="16" spans="3:8" x14ac:dyDescent="0.2">
      <c r="C16" s="154">
        <v>14</v>
      </c>
      <c r="D16" s="10">
        <v>0.6</v>
      </c>
      <c r="E16" s="10">
        <v>14</v>
      </c>
      <c r="F16" s="10">
        <v>0.6</v>
      </c>
      <c r="G16" s="10">
        <v>14</v>
      </c>
      <c r="H16" s="155">
        <v>0.6</v>
      </c>
    </row>
    <row r="17" spans="3:12" x14ac:dyDescent="0.2">
      <c r="C17" s="154">
        <v>15</v>
      </c>
      <c r="D17" s="10">
        <v>0.6</v>
      </c>
      <c r="E17" s="10">
        <v>15</v>
      </c>
      <c r="F17" s="10">
        <v>0.6</v>
      </c>
      <c r="G17" s="10">
        <v>15</v>
      </c>
      <c r="H17" s="155">
        <v>0.6</v>
      </c>
    </row>
    <row r="18" spans="3:12" x14ac:dyDescent="0.2">
      <c r="C18" s="154">
        <v>16</v>
      </c>
      <c r="D18" s="10">
        <v>0.5</v>
      </c>
      <c r="E18" s="10">
        <v>16</v>
      </c>
      <c r="F18" s="10">
        <v>0.6</v>
      </c>
      <c r="G18" s="10">
        <v>16</v>
      </c>
      <c r="H18" s="155">
        <v>0.6</v>
      </c>
    </row>
    <row r="19" spans="3:12" x14ac:dyDescent="0.2">
      <c r="C19" s="154">
        <v>17</v>
      </c>
      <c r="D19" s="10">
        <v>0.5</v>
      </c>
      <c r="E19" s="10">
        <v>17</v>
      </c>
      <c r="F19" s="10">
        <v>0.6</v>
      </c>
      <c r="G19" s="10">
        <v>17</v>
      </c>
      <c r="H19" s="155">
        <v>0.6</v>
      </c>
      <c r="J19" s="10" t="s">
        <v>8</v>
      </c>
      <c r="K19" s="10" t="s">
        <v>9</v>
      </c>
      <c r="L19" s="10" t="s">
        <v>10</v>
      </c>
    </row>
    <row r="20" spans="3:12" x14ac:dyDescent="0.2">
      <c r="C20" s="154">
        <v>18</v>
      </c>
      <c r="D20" s="10">
        <v>0.5</v>
      </c>
      <c r="E20" s="10">
        <v>18</v>
      </c>
      <c r="F20" s="10">
        <v>0.6</v>
      </c>
      <c r="G20" s="10">
        <v>18</v>
      </c>
      <c r="H20" s="155">
        <v>0.6</v>
      </c>
      <c r="J20" s="10">
        <f>COUNTIF('PC 100 a 250 Med.'!G13:G262,"Viv/Dpto")</f>
        <v>0</v>
      </c>
      <c r="K20" s="10">
        <f>COUNTIF('PC 100 a 250 Med.'!G13:G262,"L.C")</f>
        <v>0</v>
      </c>
      <c r="L20" s="10">
        <f>COUNTIF('PC 100 a 250 Med.'!G13:G262,"S.C")</f>
        <v>0</v>
      </c>
    </row>
    <row r="21" spans="3:12" x14ac:dyDescent="0.2">
      <c r="C21" s="154">
        <v>19</v>
      </c>
      <c r="D21" s="10">
        <v>0.5</v>
      </c>
      <c r="E21" s="10">
        <v>19</v>
      </c>
      <c r="F21" s="10">
        <v>0.6</v>
      </c>
      <c r="G21" s="10">
        <v>19</v>
      </c>
      <c r="H21" s="155">
        <v>0.6</v>
      </c>
      <c r="J21" s="5">
        <f>IF(Auxiliar5!J20=0,0,VLOOKUP(Auxiliar5!J20,Auxiliar5!C2:D252,2,FALSE))</f>
        <v>0</v>
      </c>
      <c r="K21" s="5">
        <f>IF(Auxiliar5!K20=0,0,VLOOKUP(Auxiliar5!K20,Auxiliar5!E2:F252,2,FALSE))</f>
        <v>0</v>
      </c>
      <c r="L21" s="5">
        <f>IF(Auxiliar5!L20=0,0,VLOOKUP(Auxiliar5!L20,Auxiliar5!G2:H252,2,FALSE))</f>
        <v>0</v>
      </c>
    </row>
    <row r="22" spans="3:12" x14ac:dyDescent="0.2">
      <c r="C22" s="154">
        <v>20</v>
      </c>
      <c r="D22" s="10">
        <v>0.5</v>
      </c>
      <c r="E22" s="10">
        <v>20</v>
      </c>
      <c r="F22" s="10">
        <v>0.6</v>
      </c>
      <c r="G22" s="10">
        <v>20</v>
      </c>
      <c r="H22" s="155">
        <v>0.6</v>
      </c>
    </row>
    <row r="23" spans="3:12" x14ac:dyDescent="0.2">
      <c r="C23" s="154">
        <v>21</v>
      </c>
      <c r="D23" s="10">
        <v>0.5</v>
      </c>
      <c r="E23" s="10">
        <v>21</v>
      </c>
      <c r="F23" s="10">
        <v>0.6</v>
      </c>
      <c r="G23" s="10">
        <v>21</v>
      </c>
      <c r="H23" s="155">
        <v>0.6</v>
      </c>
    </row>
    <row r="24" spans="3:12" x14ac:dyDescent="0.2">
      <c r="C24" s="154">
        <v>22</v>
      </c>
      <c r="D24" s="10">
        <v>0.5</v>
      </c>
      <c r="E24" s="10">
        <v>22</v>
      </c>
      <c r="F24" s="10">
        <v>0.6</v>
      </c>
      <c r="G24" s="10">
        <v>22</v>
      </c>
      <c r="H24" s="155">
        <v>0.6</v>
      </c>
    </row>
    <row r="25" spans="3:12" x14ac:dyDescent="0.2">
      <c r="C25" s="154">
        <v>23</v>
      </c>
      <c r="D25" s="10">
        <v>0.5</v>
      </c>
      <c r="E25" s="10">
        <v>23</v>
      </c>
      <c r="F25" s="10">
        <v>0.6</v>
      </c>
      <c r="G25" s="10">
        <v>23</v>
      </c>
      <c r="H25" s="155">
        <v>0.6</v>
      </c>
    </row>
    <row r="26" spans="3:12" x14ac:dyDescent="0.2">
      <c r="C26" s="154">
        <v>24</v>
      </c>
      <c r="D26" s="10">
        <v>0.5</v>
      </c>
      <c r="E26" s="10">
        <v>24</v>
      </c>
      <c r="F26" s="10">
        <v>0.6</v>
      </c>
      <c r="G26" s="10">
        <v>24</v>
      </c>
      <c r="H26" s="155">
        <v>0.6</v>
      </c>
    </row>
    <row r="27" spans="3:12" x14ac:dyDescent="0.2">
      <c r="C27" s="154">
        <v>25</v>
      </c>
      <c r="D27" s="10">
        <v>0.5</v>
      </c>
      <c r="E27" s="10">
        <v>25</v>
      </c>
      <c r="F27" s="10">
        <v>0.6</v>
      </c>
      <c r="G27" s="10">
        <v>25</v>
      </c>
      <c r="H27" s="155">
        <v>0.6</v>
      </c>
    </row>
    <row r="28" spans="3:12" x14ac:dyDescent="0.2">
      <c r="C28" s="154">
        <v>26</v>
      </c>
      <c r="D28" s="10">
        <v>0.5</v>
      </c>
      <c r="E28" s="10">
        <v>26</v>
      </c>
      <c r="F28" s="10">
        <v>0.6</v>
      </c>
      <c r="G28" s="10">
        <v>26</v>
      </c>
      <c r="H28" s="155">
        <v>0.6</v>
      </c>
    </row>
    <row r="29" spans="3:12" x14ac:dyDescent="0.2">
      <c r="C29" s="154">
        <v>27</v>
      </c>
      <c r="D29" s="10">
        <v>0.5</v>
      </c>
      <c r="E29" s="10">
        <v>27</v>
      </c>
      <c r="F29" s="10">
        <v>0.6</v>
      </c>
      <c r="G29" s="10">
        <v>27</v>
      </c>
      <c r="H29" s="155">
        <v>0.6</v>
      </c>
    </row>
    <row r="30" spans="3:12" x14ac:dyDescent="0.2">
      <c r="C30" s="154">
        <v>28</v>
      </c>
      <c r="D30" s="10">
        <v>0.5</v>
      </c>
      <c r="E30" s="10">
        <v>28</v>
      </c>
      <c r="F30" s="10">
        <v>0.6</v>
      </c>
      <c r="G30" s="10">
        <v>28</v>
      </c>
      <c r="H30" s="155">
        <v>0.6</v>
      </c>
    </row>
    <row r="31" spans="3:12" x14ac:dyDescent="0.2">
      <c r="C31" s="154">
        <v>29</v>
      </c>
      <c r="D31" s="10">
        <v>0.5</v>
      </c>
      <c r="E31" s="10">
        <v>29</v>
      </c>
      <c r="F31" s="10">
        <v>0.6</v>
      </c>
      <c r="G31" s="10">
        <v>29</v>
      </c>
      <c r="H31" s="155">
        <v>0.6</v>
      </c>
    </row>
    <row r="32" spans="3:12" x14ac:dyDescent="0.2">
      <c r="C32" s="154">
        <v>30</v>
      </c>
      <c r="D32" s="10">
        <v>0.5</v>
      </c>
      <c r="E32" s="10">
        <v>30</v>
      </c>
      <c r="F32" s="10">
        <v>0.6</v>
      </c>
      <c r="G32" s="10">
        <v>30</v>
      </c>
      <c r="H32" s="155">
        <v>0.6</v>
      </c>
    </row>
    <row r="33" spans="3:8" x14ac:dyDescent="0.2">
      <c r="C33" s="154">
        <v>31</v>
      </c>
      <c r="D33" s="10">
        <v>0.4</v>
      </c>
      <c r="E33" s="10">
        <v>31</v>
      </c>
      <c r="F33" s="10">
        <v>0.6</v>
      </c>
      <c r="G33" s="10">
        <v>31</v>
      </c>
      <c r="H33" s="155">
        <v>0.6</v>
      </c>
    </row>
    <row r="34" spans="3:8" x14ac:dyDescent="0.2">
      <c r="C34" s="154">
        <v>32</v>
      </c>
      <c r="D34" s="10">
        <v>0.4</v>
      </c>
      <c r="E34" s="10">
        <v>32</v>
      </c>
      <c r="F34" s="10">
        <v>0.6</v>
      </c>
      <c r="G34" s="10">
        <v>32</v>
      </c>
      <c r="H34" s="155">
        <v>0.6</v>
      </c>
    </row>
    <row r="35" spans="3:8" x14ac:dyDescent="0.2">
      <c r="C35" s="154">
        <v>33</v>
      </c>
      <c r="D35" s="10">
        <v>0.4</v>
      </c>
      <c r="E35" s="10">
        <v>33</v>
      </c>
      <c r="F35" s="10">
        <v>0.6</v>
      </c>
      <c r="G35" s="10">
        <v>33</v>
      </c>
      <c r="H35" s="155">
        <v>0.6</v>
      </c>
    </row>
    <row r="36" spans="3:8" x14ac:dyDescent="0.2">
      <c r="C36" s="154">
        <v>34</v>
      </c>
      <c r="D36" s="10">
        <v>0.4</v>
      </c>
      <c r="E36" s="10">
        <v>34</v>
      </c>
      <c r="F36" s="10">
        <v>0.6</v>
      </c>
      <c r="G36" s="10">
        <v>34</v>
      </c>
      <c r="H36" s="155">
        <v>0.6</v>
      </c>
    </row>
    <row r="37" spans="3:8" x14ac:dyDescent="0.2">
      <c r="C37" s="154">
        <v>35</v>
      </c>
      <c r="D37" s="10">
        <v>0.4</v>
      </c>
      <c r="E37" s="10">
        <v>35</v>
      </c>
      <c r="F37" s="10">
        <v>0.6</v>
      </c>
      <c r="G37" s="10">
        <v>35</v>
      </c>
      <c r="H37" s="155">
        <v>0.6</v>
      </c>
    </row>
    <row r="38" spans="3:8" x14ac:dyDescent="0.2">
      <c r="C38" s="154">
        <v>36</v>
      </c>
      <c r="D38" s="10">
        <v>0.4</v>
      </c>
      <c r="E38" s="10">
        <v>36</v>
      </c>
      <c r="F38" s="10">
        <v>0.6</v>
      </c>
      <c r="G38" s="10">
        <v>36</v>
      </c>
      <c r="H38" s="155">
        <v>0.6</v>
      </c>
    </row>
    <row r="39" spans="3:8" x14ac:dyDescent="0.2">
      <c r="C39" s="154">
        <v>37</v>
      </c>
      <c r="D39" s="10">
        <v>0.4</v>
      </c>
      <c r="E39" s="10">
        <v>37</v>
      </c>
      <c r="F39" s="10">
        <v>0.6</v>
      </c>
      <c r="G39" s="10">
        <v>37</v>
      </c>
      <c r="H39" s="155">
        <v>0.6</v>
      </c>
    </row>
    <row r="40" spans="3:8" x14ac:dyDescent="0.2">
      <c r="C40" s="154">
        <v>38</v>
      </c>
      <c r="D40" s="10">
        <v>0.4</v>
      </c>
      <c r="E40" s="10">
        <v>38</v>
      </c>
      <c r="F40" s="10">
        <v>0.6</v>
      </c>
      <c r="G40" s="10">
        <v>38</v>
      </c>
      <c r="H40" s="155">
        <v>0.6</v>
      </c>
    </row>
    <row r="41" spans="3:8" x14ac:dyDescent="0.2">
      <c r="C41" s="154">
        <v>39</v>
      </c>
      <c r="D41" s="10">
        <v>0.4</v>
      </c>
      <c r="E41" s="10">
        <v>39</v>
      </c>
      <c r="F41" s="10">
        <v>0.6</v>
      </c>
      <c r="G41" s="10">
        <v>39</v>
      </c>
      <c r="H41" s="155">
        <v>0.6</v>
      </c>
    </row>
    <row r="42" spans="3:8" x14ac:dyDescent="0.2">
      <c r="C42" s="154">
        <v>40</v>
      </c>
      <c r="D42" s="10">
        <v>0.4</v>
      </c>
      <c r="E42" s="10">
        <v>40</v>
      </c>
      <c r="F42" s="10">
        <v>0.6</v>
      </c>
      <c r="G42" s="10">
        <v>40</v>
      </c>
      <c r="H42" s="155">
        <v>0.6</v>
      </c>
    </row>
    <row r="43" spans="3:8" x14ac:dyDescent="0.2">
      <c r="C43" s="154">
        <v>41</v>
      </c>
      <c r="D43" s="10">
        <v>0.4</v>
      </c>
      <c r="E43" s="10">
        <v>41</v>
      </c>
      <c r="F43" s="10">
        <v>0.6</v>
      </c>
      <c r="G43" s="10">
        <v>41</v>
      </c>
      <c r="H43" s="155">
        <v>0.6</v>
      </c>
    </row>
    <row r="44" spans="3:8" x14ac:dyDescent="0.2">
      <c r="C44" s="154">
        <v>42</v>
      </c>
      <c r="D44" s="10">
        <v>0.4</v>
      </c>
      <c r="E44" s="10">
        <v>42</v>
      </c>
      <c r="F44" s="10">
        <v>0.6</v>
      </c>
      <c r="G44" s="10">
        <v>42</v>
      </c>
      <c r="H44" s="155">
        <v>0.6</v>
      </c>
    </row>
    <row r="45" spans="3:8" x14ac:dyDescent="0.2">
      <c r="C45" s="154">
        <v>43</v>
      </c>
      <c r="D45" s="10">
        <v>0.4</v>
      </c>
      <c r="E45" s="10">
        <v>43</v>
      </c>
      <c r="F45" s="10">
        <v>0.6</v>
      </c>
      <c r="G45" s="10">
        <v>43</v>
      </c>
      <c r="H45" s="155">
        <v>0.6</v>
      </c>
    </row>
    <row r="46" spans="3:8" x14ac:dyDescent="0.2">
      <c r="C46" s="154">
        <v>44</v>
      </c>
      <c r="D46" s="10">
        <v>0.4</v>
      </c>
      <c r="E46" s="10">
        <v>44</v>
      </c>
      <c r="F46" s="10">
        <v>0.6</v>
      </c>
      <c r="G46" s="10">
        <v>44</v>
      </c>
      <c r="H46" s="155">
        <v>0.6</v>
      </c>
    </row>
    <row r="47" spans="3:8" x14ac:dyDescent="0.2">
      <c r="C47" s="154">
        <v>45</v>
      </c>
      <c r="D47" s="10">
        <v>0.4</v>
      </c>
      <c r="E47" s="10">
        <v>45</v>
      </c>
      <c r="F47" s="10">
        <v>0.6</v>
      </c>
      <c r="G47" s="10">
        <v>45</v>
      </c>
      <c r="H47" s="155">
        <v>0.6</v>
      </c>
    </row>
    <row r="48" spans="3:8" x14ac:dyDescent="0.2">
      <c r="C48" s="154">
        <v>46</v>
      </c>
      <c r="D48" s="10">
        <v>0.3</v>
      </c>
      <c r="E48" s="10">
        <v>46</v>
      </c>
      <c r="F48" s="10">
        <v>0.6</v>
      </c>
      <c r="G48" s="10">
        <v>46</v>
      </c>
      <c r="H48" s="155">
        <v>0.6</v>
      </c>
    </row>
    <row r="49" spans="3:8" x14ac:dyDescent="0.2">
      <c r="C49" s="154">
        <v>47</v>
      </c>
      <c r="D49" s="10">
        <v>0.3</v>
      </c>
      <c r="E49" s="10">
        <v>47</v>
      </c>
      <c r="F49" s="10">
        <v>0.6</v>
      </c>
      <c r="G49" s="10">
        <v>47</v>
      </c>
      <c r="H49" s="155">
        <v>0.6</v>
      </c>
    </row>
    <row r="50" spans="3:8" x14ac:dyDescent="0.2">
      <c r="C50" s="154">
        <v>48</v>
      </c>
      <c r="D50" s="10">
        <v>0.3</v>
      </c>
      <c r="E50" s="10">
        <v>48</v>
      </c>
      <c r="F50" s="10">
        <v>0.6</v>
      </c>
      <c r="G50" s="10">
        <v>48</v>
      </c>
      <c r="H50" s="155">
        <v>0.6</v>
      </c>
    </row>
    <row r="51" spans="3:8" x14ac:dyDescent="0.2">
      <c r="C51" s="154">
        <v>49</v>
      </c>
      <c r="D51" s="10">
        <v>0.3</v>
      </c>
      <c r="E51" s="10">
        <v>49</v>
      </c>
      <c r="F51" s="10">
        <v>0.6</v>
      </c>
      <c r="G51" s="10">
        <v>49</v>
      </c>
      <c r="H51" s="155">
        <v>0.6</v>
      </c>
    </row>
    <row r="52" spans="3:8" x14ac:dyDescent="0.2">
      <c r="C52" s="154">
        <v>50</v>
      </c>
      <c r="D52" s="10">
        <v>0.3</v>
      </c>
      <c r="E52" s="10">
        <v>50</v>
      </c>
      <c r="F52" s="10">
        <v>0.6</v>
      </c>
      <c r="G52" s="10">
        <v>50</v>
      </c>
      <c r="H52" s="155">
        <v>0.6</v>
      </c>
    </row>
    <row r="53" spans="3:8" x14ac:dyDescent="0.2">
      <c r="C53" s="154">
        <v>51</v>
      </c>
      <c r="D53" s="10">
        <v>0.3</v>
      </c>
      <c r="E53" s="10">
        <v>51</v>
      </c>
      <c r="F53" s="10">
        <v>0.6</v>
      </c>
      <c r="G53" s="10">
        <v>51</v>
      </c>
      <c r="H53" s="155">
        <v>0.6</v>
      </c>
    </row>
    <row r="54" spans="3:8" x14ac:dyDescent="0.2">
      <c r="C54" s="154">
        <v>52</v>
      </c>
      <c r="D54" s="10">
        <v>0.3</v>
      </c>
      <c r="E54" s="10">
        <v>52</v>
      </c>
      <c r="F54" s="10">
        <v>0.6</v>
      </c>
      <c r="G54" s="10">
        <v>52</v>
      </c>
      <c r="H54" s="155">
        <v>0.6</v>
      </c>
    </row>
    <row r="55" spans="3:8" x14ac:dyDescent="0.2">
      <c r="C55" s="154">
        <v>53</v>
      </c>
      <c r="D55" s="10">
        <v>0.3</v>
      </c>
      <c r="E55" s="10">
        <v>53</v>
      </c>
      <c r="F55" s="10">
        <v>0.6</v>
      </c>
      <c r="G55" s="10">
        <v>53</v>
      </c>
      <c r="H55" s="155">
        <v>0.6</v>
      </c>
    </row>
    <row r="56" spans="3:8" x14ac:dyDescent="0.2">
      <c r="C56" s="154">
        <v>54</v>
      </c>
      <c r="D56" s="10">
        <v>0.3</v>
      </c>
      <c r="E56" s="10">
        <v>54</v>
      </c>
      <c r="F56" s="10">
        <v>0.6</v>
      </c>
      <c r="G56" s="10">
        <v>54</v>
      </c>
      <c r="H56" s="155">
        <v>0.6</v>
      </c>
    </row>
    <row r="57" spans="3:8" x14ac:dyDescent="0.2">
      <c r="C57" s="154">
        <v>55</v>
      </c>
      <c r="D57" s="10">
        <v>0.3</v>
      </c>
      <c r="E57" s="10">
        <v>55</v>
      </c>
      <c r="F57" s="10">
        <v>0.6</v>
      </c>
      <c r="G57" s="10">
        <v>55</v>
      </c>
      <c r="H57" s="155">
        <v>0.6</v>
      </c>
    </row>
    <row r="58" spans="3:8" x14ac:dyDescent="0.2">
      <c r="C58" s="154">
        <v>56</v>
      </c>
      <c r="D58" s="10">
        <v>0.3</v>
      </c>
      <c r="E58" s="10">
        <v>56</v>
      </c>
      <c r="F58" s="10">
        <v>0.6</v>
      </c>
      <c r="G58" s="10">
        <v>56</v>
      </c>
      <c r="H58" s="155">
        <v>0.6</v>
      </c>
    </row>
    <row r="59" spans="3:8" x14ac:dyDescent="0.2">
      <c r="C59" s="154">
        <v>57</v>
      </c>
      <c r="D59" s="10">
        <v>0.3</v>
      </c>
      <c r="E59" s="10">
        <v>57</v>
      </c>
      <c r="F59" s="10">
        <v>0.6</v>
      </c>
      <c r="G59" s="10">
        <v>57</v>
      </c>
      <c r="H59" s="155">
        <v>0.6</v>
      </c>
    </row>
    <row r="60" spans="3:8" x14ac:dyDescent="0.2">
      <c r="C60" s="154">
        <v>58</v>
      </c>
      <c r="D60" s="10">
        <v>0.3</v>
      </c>
      <c r="E60" s="10">
        <v>58</v>
      </c>
      <c r="F60" s="10">
        <v>0.6</v>
      </c>
      <c r="G60" s="10">
        <v>58</v>
      </c>
      <c r="H60" s="155">
        <v>0.6</v>
      </c>
    </row>
    <row r="61" spans="3:8" x14ac:dyDescent="0.2">
      <c r="C61" s="154">
        <v>59</v>
      </c>
      <c r="D61" s="10">
        <v>0.3</v>
      </c>
      <c r="E61" s="10">
        <v>59</v>
      </c>
      <c r="F61" s="10">
        <v>0.6</v>
      </c>
      <c r="G61" s="10">
        <v>59</v>
      </c>
      <c r="H61" s="155">
        <v>0.6</v>
      </c>
    </row>
    <row r="62" spans="3:8" x14ac:dyDescent="0.2">
      <c r="C62" s="154">
        <v>60</v>
      </c>
      <c r="D62" s="10">
        <v>0.3</v>
      </c>
      <c r="E62" s="10">
        <v>60</v>
      </c>
      <c r="F62" s="10">
        <v>0.6</v>
      </c>
      <c r="G62" s="10">
        <v>60</v>
      </c>
      <c r="H62" s="155">
        <v>0.6</v>
      </c>
    </row>
    <row r="63" spans="3:8" x14ac:dyDescent="0.2">
      <c r="C63" s="154">
        <v>61</v>
      </c>
      <c r="D63" s="10">
        <v>0.3</v>
      </c>
      <c r="E63" s="10">
        <v>61</v>
      </c>
      <c r="F63" s="10">
        <v>0.6</v>
      </c>
      <c r="G63" s="10">
        <v>61</v>
      </c>
      <c r="H63" s="155">
        <v>0.6</v>
      </c>
    </row>
    <row r="64" spans="3:8" x14ac:dyDescent="0.2">
      <c r="C64" s="154">
        <v>62</v>
      </c>
      <c r="D64" s="10">
        <v>0.3</v>
      </c>
      <c r="E64" s="10">
        <v>62</v>
      </c>
      <c r="F64" s="10">
        <v>0.6</v>
      </c>
      <c r="G64" s="10">
        <v>62</v>
      </c>
      <c r="H64" s="155">
        <v>0.6</v>
      </c>
    </row>
    <row r="65" spans="3:8" x14ac:dyDescent="0.2">
      <c r="C65" s="154">
        <v>63</v>
      </c>
      <c r="D65" s="10">
        <v>0.3</v>
      </c>
      <c r="E65" s="10">
        <v>63</v>
      </c>
      <c r="F65" s="10">
        <v>0.6</v>
      </c>
      <c r="G65" s="10">
        <v>63</v>
      </c>
      <c r="H65" s="155">
        <v>0.6</v>
      </c>
    </row>
    <row r="66" spans="3:8" x14ac:dyDescent="0.2">
      <c r="C66" s="154">
        <v>64</v>
      </c>
      <c r="D66" s="10">
        <v>0.3</v>
      </c>
      <c r="E66" s="10">
        <v>64</v>
      </c>
      <c r="F66" s="10">
        <v>0.6</v>
      </c>
      <c r="G66" s="10">
        <v>64</v>
      </c>
      <c r="H66" s="155">
        <v>0.6</v>
      </c>
    </row>
    <row r="67" spans="3:8" x14ac:dyDescent="0.2">
      <c r="C67" s="154">
        <v>65</v>
      </c>
      <c r="D67" s="10">
        <v>0.3</v>
      </c>
      <c r="E67" s="10">
        <v>65</v>
      </c>
      <c r="F67" s="10">
        <v>0.6</v>
      </c>
      <c r="G67" s="10">
        <v>65</v>
      </c>
      <c r="H67" s="155">
        <v>0.6</v>
      </c>
    </row>
    <row r="68" spans="3:8" x14ac:dyDescent="0.2">
      <c r="C68" s="154">
        <v>66</v>
      </c>
      <c r="D68" s="10">
        <v>0.3</v>
      </c>
      <c r="E68" s="10">
        <v>66</v>
      </c>
      <c r="F68" s="10">
        <v>0.6</v>
      </c>
      <c r="G68" s="10">
        <v>66</v>
      </c>
      <c r="H68" s="155">
        <v>0.6</v>
      </c>
    </row>
    <row r="69" spans="3:8" x14ac:dyDescent="0.2">
      <c r="C69" s="154">
        <v>67</v>
      </c>
      <c r="D69" s="10">
        <v>0.3</v>
      </c>
      <c r="E69" s="10">
        <v>67</v>
      </c>
      <c r="F69" s="10">
        <v>0.6</v>
      </c>
      <c r="G69" s="10">
        <v>67</v>
      </c>
      <c r="H69" s="155">
        <v>0.6</v>
      </c>
    </row>
    <row r="70" spans="3:8" x14ac:dyDescent="0.2">
      <c r="C70" s="154">
        <v>68</v>
      </c>
      <c r="D70" s="10">
        <v>0.3</v>
      </c>
      <c r="E70" s="10">
        <v>68</v>
      </c>
      <c r="F70" s="10">
        <v>0.6</v>
      </c>
      <c r="G70" s="10">
        <v>68</v>
      </c>
      <c r="H70" s="155">
        <v>0.6</v>
      </c>
    </row>
    <row r="71" spans="3:8" x14ac:dyDescent="0.2">
      <c r="C71" s="154">
        <v>69</v>
      </c>
      <c r="D71" s="10">
        <v>0.3</v>
      </c>
      <c r="E71" s="10">
        <v>69</v>
      </c>
      <c r="F71" s="10">
        <v>0.6</v>
      </c>
      <c r="G71" s="10">
        <v>69</v>
      </c>
      <c r="H71" s="155">
        <v>0.6</v>
      </c>
    </row>
    <row r="72" spans="3:8" x14ac:dyDescent="0.2">
      <c r="C72" s="154">
        <v>70</v>
      </c>
      <c r="D72" s="10">
        <v>0.3</v>
      </c>
      <c r="E72" s="10">
        <v>70</v>
      </c>
      <c r="F72" s="10">
        <v>0.6</v>
      </c>
      <c r="G72" s="10">
        <v>70</v>
      </c>
      <c r="H72" s="155">
        <v>0.6</v>
      </c>
    </row>
    <row r="73" spans="3:8" x14ac:dyDescent="0.2">
      <c r="C73" s="154">
        <v>71</v>
      </c>
      <c r="D73" s="10">
        <v>0.3</v>
      </c>
      <c r="E73" s="10">
        <v>71</v>
      </c>
      <c r="F73" s="10">
        <v>0.6</v>
      </c>
      <c r="G73" s="10">
        <v>71</v>
      </c>
      <c r="H73" s="155">
        <v>0.6</v>
      </c>
    </row>
    <row r="74" spans="3:8" x14ac:dyDescent="0.2">
      <c r="C74" s="154">
        <v>72</v>
      </c>
      <c r="D74" s="10">
        <v>0.3</v>
      </c>
      <c r="E74" s="10">
        <v>72</v>
      </c>
      <c r="F74" s="10">
        <v>0.6</v>
      </c>
      <c r="G74" s="10">
        <v>72</v>
      </c>
      <c r="H74" s="155">
        <v>0.6</v>
      </c>
    </row>
    <row r="75" spans="3:8" x14ac:dyDescent="0.2">
      <c r="C75" s="154">
        <v>73</v>
      </c>
      <c r="D75" s="10">
        <v>0.3</v>
      </c>
      <c r="E75" s="10">
        <v>73</v>
      </c>
      <c r="F75" s="10">
        <v>0.6</v>
      </c>
      <c r="G75" s="10">
        <v>73</v>
      </c>
      <c r="H75" s="155">
        <v>0.6</v>
      </c>
    </row>
    <row r="76" spans="3:8" x14ac:dyDescent="0.2">
      <c r="C76" s="154">
        <v>74</v>
      </c>
      <c r="D76" s="10">
        <v>0.3</v>
      </c>
      <c r="E76" s="10">
        <v>74</v>
      </c>
      <c r="F76" s="10">
        <v>0.6</v>
      </c>
      <c r="G76" s="10">
        <v>74</v>
      </c>
      <c r="H76" s="155">
        <v>0.6</v>
      </c>
    </row>
    <row r="77" spans="3:8" x14ac:dyDescent="0.2">
      <c r="C77" s="154">
        <v>75</v>
      </c>
      <c r="D77" s="10">
        <v>0.3</v>
      </c>
      <c r="E77" s="10">
        <v>75</v>
      </c>
      <c r="F77" s="10">
        <v>0.6</v>
      </c>
      <c r="G77" s="10">
        <v>75</v>
      </c>
      <c r="H77" s="155">
        <v>0.6</v>
      </c>
    </row>
    <row r="78" spans="3:8" x14ac:dyDescent="0.2">
      <c r="C78" s="154">
        <v>76</v>
      </c>
      <c r="D78" s="10">
        <v>0.3</v>
      </c>
      <c r="E78" s="10">
        <v>76</v>
      </c>
      <c r="F78" s="10">
        <v>0.6</v>
      </c>
      <c r="G78" s="10">
        <v>76</v>
      </c>
      <c r="H78" s="155">
        <v>0.6</v>
      </c>
    </row>
    <row r="79" spans="3:8" x14ac:dyDescent="0.2">
      <c r="C79" s="154">
        <v>77</v>
      </c>
      <c r="D79" s="10">
        <v>0.3</v>
      </c>
      <c r="E79" s="10">
        <v>77</v>
      </c>
      <c r="F79" s="10">
        <v>0.6</v>
      </c>
      <c r="G79" s="10">
        <v>77</v>
      </c>
      <c r="H79" s="155">
        <v>0.6</v>
      </c>
    </row>
    <row r="80" spans="3:8" x14ac:dyDescent="0.2">
      <c r="C80" s="154">
        <v>78</v>
      </c>
      <c r="D80" s="10">
        <v>0.3</v>
      </c>
      <c r="E80" s="10">
        <v>78</v>
      </c>
      <c r="F80" s="10">
        <v>0.6</v>
      </c>
      <c r="G80" s="10">
        <v>78</v>
      </c>
      <c r="H80" s="155">
        <v>0.6</v>
      </c>
    </row>
    <row r="81" spans="3:8" x14ac:dyDescent="0.2">
      <c r="C81" s="154">
        <v>79</v>
      </c>
      <c r="D81" s="10">
        <v>0.3</v>
      </c>
      <c r="E81" s="10">
        <v>79</v>
      </c>
      <c r="F81" s="10">
        <v>0.6</v>
      </c>
      <c r="G81" s="10">
        <v>79</v>
      </c>
      <c r="H81" s="155">
        <v>0.6</v>
      </c>
    </row>
    <row r="82" spans="3:8" x14ac:dyDescent="0.2">
      <c r="C82" s="154">
        <v>80</v>
      </c>
      <c r="D82" s="10">
        <v>0.3</v>
      </c>
      <c r="E82" s="10">
        <v>80</v>
      </c>
      <c r="F82" s="10">
        <v>0.6</v>
      </c>
      <c r="G82" s="10">
        <v>80</v>
      </c>
      <c r="H82" s="155">
        <v>0.6</v>
      </c>
    </row>
    <row r="83" spans="3:8" x14ac:dyDescent="0.2">
      <c r="C83" s="154">
        <v>81</v>
      </c>
      <c r="D83" s="10">
        <v>0.3</v>
      </c>
      <c r="E83" s="10">
        <v>81</v>
      </c>
      <c r="F83" s="10">
        <v>0.6</v>
      </c>
      <c r="G83" s="10">
        <v>81</v>
      </c>
      <c r="H83" s="155">
        <v>0.6</v>
      </c>
    </row>
    <row r="84" spans="3:8" x14ac:dyDescent="0.2">
      <c r="C84" s="154">
        <v>82</v>
      </c>
      <c r="D84" s="10">
        <v>0.3</v>
      </c>
      <c r="E84" s="10">
        <v>82</v>
      </c>
      <c r="F84" s="10">
        <v>0.6</v>
      </c>
      <c r="G84" s="10">
        <v>82</v>
      </c>
      <c r="H84" s="155">
        <v>0.6</v>
      </c>
    </row>
    <row r="85" spans="3:8" x14ac:dyDescent="0.2">
      <c r="C85" s="154">
        <v>83</v>
      </c>
      <c r="D85" s="10">
        <v>0.3</v>
      </c>
      <c r="E85" s="10">
        <v>83</v>
      </c>
      <c r="F85" s="10">
        <v>0.6</v>
      </c>
      <c r="G85" s="10">
        <v>83</v>
      </c>
      <c r="H85" s="155">
        <v>0.6</v>
      </c>
    </row>
    <row r="86" spans="3:8" x14ac:dyDescent="0.2">
      <c r="C86" s="154">
        <v>84</v>
      </c>
      <c r="D86" s="10">
        <v>0.3</v>
      </c>
      <c r="E86" s="10">
        <v>84</v>
      </c>
      <c r="F86" s="10">
        <v>0.6</v>
      </c>
      <c r="G86" s="10">
        <v>84</v>
      </c>
      <c r="H86" s="155">
        <v>0.6</v>
      </c>
    </row>
    <row r="87" spans="3:8" x14ac:dyDescent="0.2">
      <c r="C87" s="154">
        <v>85</v>
      </c>
      <c r="D87" s="10">
        <v>0.3</v>
      </c>
      <c r="E87" s="10">
        <v>85</v>
      </c>
      <c r="F87" s="10">
        <v>0.6</v>
      </c>
      <c r="G87" s="10">
        <v>85</v>
      </c>
      <c r="H87" s="155">
        <v>0.6</v>
      </c>
    </row>
    <row r="88" spans="3:8" x14ac:dyDescent="0.2">
      <c r="C88" s="154">
        <v>86</v>
      </c>
      <c r="D88" s="10">
        <v>0.3</v>
      </c>
      <c r="E88" s="10">
        <v>86</v>
      </c>
      <c r="F88" s="10">
        <v>0.6</v>
      </c>
      <c r="G88" s="10">
        <v>86</v>
      </c>
      <c r="H88" s="155">
        <v>0.6</v>
      </c>
    </row>
    <row r="89" spans="3:8" x14ac:dyDescent="0.2">
      <c r="C89" s="154">
        <v>87</v>
      </c>
      <c r="D89" s="10">
        <v>0.3</v>
      </c>
      <c r="E89" s="10">
        <v>87</v>
      </c>
      <c r="F89" s="10">
        <v>0.6</v>
      </c>
      <c r="G89" s="10">
        <v>87</v>
      </c>
      <c r="H89" s="155">
        <v>0.6</v>
      </c>
    </row>
    <row r="90" spans="3:8" x14ac:dyDescent="0.2">
      <c r="C90" s="154">
        <v>88</v>
      </c>
      <c r="D90" s="10">
        <v>0.3</v>
      </c>
      <c r="E90" s="10">
        <v>88</v>
      </c>
      <c r="F90" s="10">
        <v>0.6</v>
      </c>
      <c r="G90" s="10">
        <v>88</v>
      </c>
      <c r="H90" s="155">
        <v>0.6</v>
      </c>
    </row>
    <row r="91" spans="3:8" x14ac:dyDescent="0.2">
      <c r="C91" s="154">
        <v>89</v>
      </c>
      <c r="D91" s="10">
        <v>0.3</v>
      </c>
      <c r="E91" s="10">
        <v>89</v>
      </c>
      <c r="F91" s="10">
        <v>0.6</v>
      </c>
      <c r="G91" s="10">
        <v>89</v>
      </c>
      <c r="H91" s="155">
        <v>0.6</v>
      </c>
    </row>
    <row r="92" spans="3:8" x14ac:dyDescent="0.2">
      <c r="C92" s="154">
        <v>90</v>
      </c>
      <c r="D92" s="10">
        <v>0.3</v>
      </c>
      <c r="E92" s="10">
        <v>90</v>
      </c>
      <c r="F92" s="10">
        <v>0.6</v>
      </c>
      <c r="G92" s="10">
        <v>90</v>
      </c>
      <c r="H92" s="155">
        <v>0.6</v>
      </c>
    </row>
    <row r="93" spans="3:8" x14ac:dyDescent="0.2">
      <c r="C93" s="154">
        <v>91</v>
      </c>
      <c r="D93" s="10">
        <v>0.3</v>
      </c>
      <c r="E93" s="10">
        <v>91</v>
      </c>
      <c r="F93" s="10">
        <v>0.6</v>
      </c>
      <c r="G93" s="10">
        <v>91</v>
      </c>
      <c r="H93" s="155">
        <v>0.6</v>
      </c>
    </row>
    <row r="94" spans="3:8" x14ac:dyDescent="0.2">
      <c r="C94" s="154">
        <v>92</v>
      </c>
      <c r="D94" s="10">
        <v>0.3</v>
      </c>
      <c r="E94" s="10">
        <v>92</v>
      </c>
      <c r="F94" s="10">
        <v>0.6</v>
      </c>
      <c r="G94" s="10">
        <v>92</v>
      </c>
      <c r="H94" s="155">
        <v>0.6</v>
      </c>
    </row>
    <row r="95" spans="3:8" x14ac:dyDescent="0.2">
      <c r="C95" s="154">
        <v>93</v>
      </c>
      <c r="D95" s="10">
        <v>0.3</v>
      </c>
      <c r="E95" s="10">
        <v>93</v>
      </c>
      <c r="F95" s="10">
        <v>0.6</v>
      </c>
      <c r="G95" s="10">
        <v>93</v>
      </c>
      <c r="H95" s="155">
        <v>0.6</v>
      </c>
    </row>
    <row r="96" spans="3:8" x14ac:dyDescent="0.2">
      <c r="C96" s="154">
        <v>94</v>
      </c>
      <c r="D96" s="10">
        <v>0.3</v>
      </c>
      <c r="E96" s="10">
        <v>94</v>
      </c>
      <c r="F96" s="10">
        <v>0.6</v>
      </c>
      <c r="G96" s="10">
        <v>94</v>
      </c>
      <c r="H96" s="155">
        <v>0.6</v>
      </c>
    </row>
    <row r="97" spans="3:8" x14ac:dyDescent="0.2">
      <c r="C97" s="154">
        <v>95</v>
      </c>
      <c r="D97" s="10">
        <v>0.3</v>
      </c>
      <c r="E97" s="10">
        <v>95</v>
      </c>
      <c r="F97" s="10">
        <v>0.6</v>
      </c>
      <c r="G97" s="10">
        <v>95</v>
      </c>
      <c r="H97" s="155">
        <v>0.6</v>
      </c>
    </row>
    <row r="98" spans="3:8" x14ac:dyDescent="0.2">
      <c r="C98" s="154">
        <v>96</v>
      </c>
      <c r="D98" s="10">
        <v>0.3</v>
      </c>
      <c r="E98" s="10">
        <v>96</v>
      </c>
      <c r="F98" s="10">
        <v>0.6</v>
      </c>
      <c r="G98" s="10">
        <v>96</v>
      </c>
      <c r="H98" s="155">
        <v>0.6</v>
      </c>
    </row>
    <row r="99" spans="3:8" x14ac:dyDescent="0.2">
      <c r="C99" s="154">
        <v>97</v>
      </c>
      <c r="D99" s="10">
        <v>0.3</v>
      </c>
      <c r="E99" s="10">
        <v>97</v>
      </c>
      <c r="F99" s="10">
        <v>0.6</v>
      </c>
      <c r="G99" s="10">
        <v>97</v>
      </c>
      <c r="H99" s="155">
        <v>0.6</v>
      </c>
    </row>
    <row r="100" spans="3:8" x14ac:dyDescent="0.2">
      <c r="C100" s="154">
        <v>98</v>
      </c>
      <c r="D100" s="10">
        <v>0.3</v>
      </c>
      <c r="E100" s="10">
        <v>98</v>
      </c>
      <c r="F100" s="10">
        <v>0.6</v>
      </c>
      <c r="G100" s="10">
        <v>98</v>
      </c>
      <c r="H100" s="155">
        <v>0.6</v>
      </c>
    </row>
    <row r="101" spans="3:8" x14ac:dyDescent="0.2">
      <c r="C101" s="154">
        <v>99</v>
      </c>
      <c r="D101" s="10">
        <v>0.3</v>
      </c>
      <c r="E101" s="10">
        <v>99</v>
      </c>
      <c r="F101" s="10">
        <v>0.6</v>
      </c>
      <c r="G101" s="10">
        <v>99</v>
      </c>
      <c r="H101" s="155">
        <v>0.6</v>
      </c>
    </row>
    <row r="102" spans="3:8" x14ac:dyDescent="0.2">
      <c r="C102" s="154">
        <v>100</v>
      </c>
      <c r="D102" s="10">
        <v>0.3</v>
      </c>
      <c r="E102" s="10">
        <v>100</v>
      </c>
      <c r="F102" s="10">
        <v>0.6</v>
      </c>
      <c r="G102" s="10">
        <v>100</v>
      </c>
      <c r="H102" s="155">
        <v>0.6</v>
      </c>
    </row>
    <row r="103" spans="3:8" x14ac:dyDescent="0.2">
      <c r="C103" s="154">
        <v>101</v>
      </c>
      <c r="D103" s="10">
        <v>0.3</v>
      </c>
      <c r="E103" s="10">
        <v>101</v>
      </c>
      <c r="F103" s="10">
        <v>0.6</v>
      </c>
      <c r="G103" s="10">
        <v>101</v>
      </c>
      <c r="H103" s="155">
        <v>0.6</v>
      </c>
    </row>
    <row r="104" spans="3:8" x14ac:dyDescent="0.2">
      <c r="C104" s="154">
        <v>102</v>
      </c>
      <c r="D104" s="10">
        <v>0.3</v>
      </c>
      <c r="E104" s="10">
        <v>102</v>
      </c>
      <c r="F104" s="10">
        <v>0.6</v>
      </c>
      <c r="G104" s="10">
        <v>102</v>
      </c>
      <c r="H104" s="155">
        <v>0.6</v>
      </c>
    </row>
    <row r="105" spans="3:8" x14ac:dyDescent="0.2">
      <c r="C105" s="154">
        <v>103</v>
      </c>
      <c r="D105" s="10">
        <v>0.3</v>
      </c>
      <c r="E105" s="10">
        <v>103</v>
      </c>
      <c r="F105" s="10">
        <v>0.6</v>
      </c>
      <c r="G105" s="10">
        <v>103</v>
      </c>
      <c r="H105" s="155">
        <v>0.6</v>
      </c>
    </row>
    <row r="106" spans="3:8" x14ac:dyDescent="0.2">
      <c r="C106" s="154">
        <v>104</v>
      </c>
      <c r="D106" s="10">
        <v>0.3</v>
      </c>
      <c r="E106" s="10">
        <v>104</v>
      </c>
      <c r="F106" s="10">
        <v>0.6</v>
      </c>
      <c r="G106" s="10">
        <v>104</v>
      </c>
      <c r="H106" s="155">
        <v>0.6</v>
      </c>
    </row>
    <row r="107" spans="3:8" x14ac:dyDescent="0.2">
      <c r="C107" s="154">
        <v>105</v>
      </c>
      <c r="D107" s="10">
        <v>0.3</v>
      </c>
      <c r="E107" s="10">
        <v>105</v>
      </c>
      <c r="F107" s="10">
        <v>0.6</v>
      </c>
      <c r="G107" s="10">
        <v>105</v>
      </c>
      <c r="H107" s="155">
        <v>0.6</v>
      </c>
    </row>
    <row r="108" spans="3:8" x14ac:dyDescent="0.2">
      <c r="C108" s="154">
        <v>106</v>
      </c>
      <c r="D108" s="10">
        <v>0.3</v>
      </c>
      <c r="E108" s="10">
        <v>106</v>
      </c>
      <c r="F108" s="10">
        <v>0.6</v>
      </c>
      <c r="G108" s="10">
        <v>106</v>
      </c>
      <c r="H108" s="155">
        <v>0.6</v>
      </c>
    </row>
    <row r="109" spans="3:8" x14ac:dyDescent="0.2">
      <c r="C109" s="154">
        <v>107</v>
      </c>
      <c r="D109" s="10">
        <v>0.3</v>
      </c>
      <c r="E109" s="10">
        <v>107</v>
      </c>
      <c r="F109" s="10">
        <v>0.6</v>
      </c>
      <c r="G109" s="10">
        <v>107</v>
      </c>
      <c r="H109" s="155">
        <v>0.6</v>
      </c>
    </row>
    <row r="110" spans="3:8" x14ac:dyDescent="0.2">
      <c r="C110" s="154">
        <v>108</v>
      </c>
      <c r="D110" s="10">
        <v>0.3</v>
      </c>
      <c r="E110" s="10">
        <v>108</v>
      </c>
      <c r="F110" s="10">
        <v>0.6</v>
      </c>
      <c r="G110" s="10">
        <v>108</v>
      </c>
      <c r="H110" s="155">
        <v>0.6</v>
      </c>
    </row>
    <row r="111" spans="3:8" x14ac:dyDescent="0.2">
      <c r="C111" s="154">
        <v>109</v>
      </c>
      <c r="D111" s="10">
        <v>0.3</v>
      </c>
      <c r="E111" s="10">
        <v>109</v>
      </c>
      <c r="F111" s="10">
        <v>0.6</v>
      </c>
      <c r="G111" s="10">
        <v>109</v>
      </c>
      <c r="H111" s="155">
        <v>0.6</v>
      </c>
    </row>
    <row r="112" spans="3:8" x14ac:dyDescent="0.2">
      <c r="C112" s="154">
        <v>110</v>
      </c>
      <c r="D112" s="10">
        <v>0.3</v>
      </c>
      <c r="E112" s="10">
        <v>110</v>
      </c>
      <c r="F112" s="10">
        <v>0.6</v>
      </c>
      <c r="G112" s="10">
        <v>110</v>
      </c>
      <c r="H112" s="155">
        <v>0.6</v>
      </c>
    </row>
    <row r="113" spans="3:8" x14ac:dyDescent="0.2">
      <c r="C113" s="154">
        <v>111</v>
      </c>
      <c r="D113" s="10">
        <v>0.3</v>
      </c>
      <c r="E113" s="10">
        <v>111</v>
      </c>
      <c r="F113" s="10">
        <v>0.6</v>
      </c>
      <c r="G113" s="10">
        <v>111</v>
      </c>
      <c r="H113" s="155">
        <v>0.6</v>
      </c>
    </row>
    <row r="114" spans="3:8" x14ac:dyDescent="0.2">
      <c r="C114" s="154">
        <v>112</v>
      </c>
      <c r="D114" s="10">
        <v>0.3</v>
      </c>
      <c r="E114" s="10">
        <v>112</v>
      </c>
      <c r="F114" s="10">
        <v>0.6</v>
      </c>
      <c r="G114" s="10">
        <v>112</v>
      </c>
      <c r="H114" s="155">
        <v>0.6</v>
      </c>
    </row>
    <row r="115" spans="3:8" x14ac:dyDescent="0.2">
      <c r="C115" s="154">
        <v>113</v>
      </c>
      <c r="D115" s="10">
        <v>0.3</v>
      </c>
      <c r="E115" s="10">
        <v>113</v>
      </c>
      <c r="F115" s="10">
        <v>0.6</v>
      </c>
      <c r="G115" s="10">
        <v>113</v>
      </c>
      <c r="H115" s="155">
        <v>0.6</v>
      </c>
    </row>
    <row r="116" spans="3:8" x14ac:dyDescent="0.2">
      <c r="C116" s="154">
        <v>114</v>
      </c>
      <c r="D116" s="10">
        <v>0.3</v>
      </c>
      <c r="E116" s="10">
        <v>114</v>
      </c>
      <c r="F116" s="10">
        <v>0.6</v>
      </c>
      <c r="G116" s="10">
        <v>114</v>
      </c>
      <c r="H116" s="155">
        <v>0.6</v>
      </c>
    </row>
    <row r="117" spans="3:8" x14ac:dyDescent="0.2">
      <c r="C117" s="154">
        <v>115</v>
      </c>
      <c r="D117" s="10">
        <v>0.3</v>
      </c>
      <c r="E117" s="10">
        <v>115</v>
      </c>
      <c r="F117" s="10">
        <v>0.6</v>
      </c>
      <c r="G117" s="10">
        <v>115</v>
      </c>
      <c r="H117" s="155">
        <v>0.6</v>
      </c>
    </row>
    <row r="118" spans="3:8" x14ac:dyDescent="0.2">
      <c r="C118" s="154">
        <v>116</v>
      </c>
      <c r="D118" s="10">
        <v>0.3</v>
      </c>
      <c r="E118" s="10">
        <v>116</v>
      </c>
      <c r="F118" s="10">
        <v>0.6</v>
      </c>
      <c r="G118" s="10">
        <v>116</v>
      </c>
      <c r="H118" s="155">
        <v>0.6</v>
      </c>
    </row>
    <row r="119" spans="3:8" x14ac:dyDescent="0.2">
      <c r="C119" s="154">
        <v>117</v>
      </c>
      <c r="D119" s="10">
        <v>0.3</v>
      </c>
      <c r="E119" s="10">
        <v>117</v>
      </c>
      <c r="F119" s="10">
        <v>0.6</v>
      </c>
      <c r="G119" s="10">
        <v>117</v>
      </c>
      <c r="H119" s="155">
        <v>0.6</v>
      </c>
    </row>
    <row r="120" spans="3:8" x14ac:dyDescent="0.2">
      <c r="C120" s="154">
        <v>118</v>
      </c>
      <c r="D120" s="10">
        <v>0.3</v>
      </c>
      <c r="E120" s="10">
        <v>118</v>
      </c>
      <c r="F120" s="10">
        <v>0.6</v>
      </c>
      <c r="G120" s="10">
        <v>118</v>
      </c>
      <c r="H120" s="155">
        <v>0.6</v>
      </c>
    </row>
    <row r="121" spans="3:8" x14ac:dyDescent="0.2">
      <c r="C121" s="154">
        <v>119</v>
      </c>
      <c r="D121" s="10">
        <v>0.3</v>
      </c>
      <c r="E121" s="10">
        <v>119</v>
      </c>
      <c r="F121" s="10">
        <v>0.6</v>
      </c>
      <c r="G121" s="10">
        <v>119</v>
      </c>
      <c r="H121" s="155">
        <v>0.6</v>
      </c>
    </row>
    <row r="122" spans="3:8" x14ac:dyDescent="0.2">
      <c r="C122" s="154">
        <v>120</v>
      </c>
      <c r="D122" s="10">
        <v>0.3</v>
      </c>
      <c r="E122" s="10">
        <v>120</v>
      </c>
      <c r="F122" s="10">
        <v>0.6</v>
      </c>
      <c r="G122" s="10">
        <v>120</v>
      </c>
      <c r="H122" s="155">
        <v>0.6</v>
      </c>
    </row>
    <row r="123" spans="3:8" x14ac:dyDescent="0.2">
      <c r="C123" s="154">
        <v>121</v>
      </c>
      <c r="D123" s="10">
        <v>0.3</v>
      </c>
      <c r="E123" s="10">
        <v>121</v>
      </c>
      <c r="F123" s="10">
        <v>0.6</v>
      </c>
      <c r="G123" s="10">
        <v>121</v>
      </c>
      <c r="H123" s="155">
        <v>0.6</v>
      </c>
    </row>
    <row r="124" spans="3:8" x14ac:dyDescent="0.2">
      <c r="C124" s="154">
        <v>122</v>
      </c>
      <c r="D124" s="10">
        <v>0.3</v>
      </c>
      <c r="E124" s="10">
        <v>122</v>
      </c>
      <c r="F124" s="10">
        <v>0.6</v>
      </c>
      <c r="G124" s="10">
        <v>122</v>
      </c>
      <c r="H124" s="155">
        <v>0.6</v>
      </c>
    </row>
    <row r="125" spans="3:8" x14ac:dyDescent="0.2">
      <c r="C125" s="154">
        <v>123</v>
      </c>
      <c r="D125" s="10">
        <v>0.3</v>
      </c>
      <c r="E125" s="10">
        <v>123</v>
      </c>
      <c r="F125" s="10">
        <v>0.6</v>
      </c>
      <c r="G125" s="10">
        <v>123</v>
      </c>
      <c r="H125" s="155">
        <v>0.6</v>
      </c>
    </row>
    <row r="126" spans="3:8" x14ac:dyDescent="0.2">
      <c r="C126" s="154">
        <v>124</v>
      </c>
      <c r="D126" s="10">
        <v>0.3</v>
      </c>
      <c r="E126" s="10">
        <v>124</v>
      </c>
      <c r="F126" s="10">
        <v>0.6</v>
      </c>
      <c r="G126" s="10">
        <v>124</v>
      </c>
      <c r="H126" s="155">
        <v>0.6</v>
      </c>
    </row>
    <row r="127" spans="3:8" x14ac:dyDescent="0.2">
      <c r="C127" s="154">
        <v>125</v>
      </c>
      <c r="D127" s="10">
        <v>0.3</v>
      </c>
      <c r="E127" s="10">
        <v>125</v>
      </c>
      <c r="F127" s="10">
        <v>0.6</v>
      </c>
      <c r="G127" s="10">
        <v>125</v>
      </c>
      <c r="H127" s="155">
        <v>0.6</v>
      </c>
    </row>
    <row r="128" spans="3:8" x14ac:dyDescent="0.2">
      <c r="C128" s="154">
        <v>126</v>
      </c>
      <c r="D128" s="10">
        <v>0.3</v>
      </c>
      <c r="E128" s="10">
        <v>126</v>
      </c>
      <c r="F128" s="10">
        <v>0.6</v>
      </c>
      <c r="G128" s="10">
        <v>126</v>
      </c>
      <c r="H128" s="155">
        <v>0.6</v>
      </c>
    </row>
    <row r="129" spans="3:8" x14ac:dyDescent="0.2">
      <c r="C129" s="154">
        <v>127</v>
      </c>
      <c r="D129" s="10">
        <v>0.3</v>
      </c>
      <c r="E129" s="10">
        <v>127</v>
      </c>
      <c r="F129" s="10">
        <v>0.6</v>
      </c>
      <c r="G129" s="10">
        <v>127</v>
      </c>
      <c r="H129" s="155">
        <v>0.6</v>
      </c>
    </row>
    <row r="130" spans="3:8" x14ac:dyDescent="0.2">
      <c r="C130" s="154">
        <v>128</v>
      </c>
      <c r="D130" s="10">
        <v>0.3</v>
      </c>
      <c r="E130" s="10">
        <v>128</v>
      </c>
      <c r="F130" s="10">
        <v>0.6</v>
      </c>
      <c r="G130" s="10">
        <v>128</v>
      </c>
      <c r="H130" s="155">
        <v>0.6</v>
      </c>
    </row>
    <row r="131" spans="3:8" x14ac:dyDescent="0.2">
      <c r="C131" s="154">
        <v>129</v>
      </c>
      <c r="D131" s="10">
        <v>0.3</v>
      </c>
      <c r="E131" s="10">
        <v>129</v>
      </c>
      <c r="F131" s="10">
        <v>0.6</v>
      </c>
      <c r="G131" s="10">
        <v>129</v>
      </c>
      <c r="H131" s="155">
        <v>0.6</v>
      </c>
    </row>
    <row r="132" spans="3:8" x14ac:dyDescent="0.2">
      <c r="C132" s="154">
        <v>130</v>
      </c>
      <c r="D132" s="10">
        <v>0.3</v>
      </c>
      <c r="E132" s="10">
        <v>130</v>
      </c>
      <c r="F132" s="10">
        <v>0.6</v>
      </c>
      <c r="G132" s="10">
        <v>130</v>
      </c>
      <c r="H132" s="155">
        <v>0.6</v>
      </c>
    </row>
    <row r="133" spans="3:8" x14ac:dyDescent="0.2">
      <c r="C133" s="154">
        <v>131</v>
      </c>
      <c r="D133" s="10">
        <v>0.3</v>
      </c>
      <c r="E133" s="10">
        <v>131</v>
      </c>
      <c r="F133" s="10">
        <v>0.6</v>
      </c>
      <c r="G133" s="10">
        <v>131</v>
      </c>
      <c r="H133" s="155">
        <v>0.6</v>
      </c>
    </row>
    <row r="134" spans="3:8" x14ac:dyDescent="0.2">
      <c r="C134" s="154">
        <v>132</v>
      </c>
      <c r="D134" s="10">
        <v>0.3</v>
      </c>
      <c r="E134" s="10">
        <v>132</v>
      </c>
      <c r="F134" s="10">
        <v>0.6</v>
      </c>
      <c r="G134" s="10">
        <v>132</v>
      </c>
      <c r="H134" s="155">
        <v>0.6</v>
      </c>
    </row>
    <row r="135" spans="3:8" x14ac:dyDescent="0.2">
      <c r="C135" s="154">
        <v>133</v>
      </c>
      <c r="D135" s="10">
        <v>0.3</v>
      </c>
      <c r="E135" s="10">
        <v>133</v>
      </c>
      <c r="F135" s="10">
        <v>0.6</v>
      </c>
      <c r="G135" s="10">
        <v>133</v>
      </c>
      <c r="H135" s="155">
        <v>0.6</v>
      </c>
    </row>
    <row r="136" spans="3:8" x14ac:dyDescent="0.2">
      <c r="C136" s="154">
        <v>134</v>
      </c>
      <c r="D136" s="10">
        <v>0.3</v>
      </c>
      <c r="E136" s="10">
        <v>134</v>
      </c>
      <c r="F136" s="10">
        <v>0.6</v>
      </c>
      <c r="G136" s="10">
        <v>134</v>
      </c>
      <c r="H136" s="155">
        <v>0.6</v>
      </c>
    </row>
    <row r="137" spans="3:8" x14ac:dyDescent="0.2">
      <c r="C137" s="154">
        <v>135</v>
      </c>
      <c r="D137" s="10">
        <v>0.3</v>
      </c>
      <c r="E137" s="10">
        <v>135</v>
      </c>
      <c r="F137" s="10">
        <v>0.6</v>
      </c>
      <c r="G137" s="10">
        <v>135</v>
      </c>
      <c r="H137" s="155">
        <v>0.6</v>
      </c>
    </row>
    <row r="138" spans="3:8" x14ac:dyDescent="0.2">
      <c r="C138" s="154">
        <v>136</v>
      </c>
      <c r="D138" s="10">
        <v>0.3</v>
      </c>
      <c r="E138" s="10">
        <v>136</v>
      </c>
      <c r="F138" s="10">
        <v>0.6</v>
      </c>
      <c r="G138" s="10">
        <v>136</v>
      </c>
      <c r="H138" s="155">
        <v>0.6</v>
      </c>
    </row>
    <row r="139" spans="3:8" x14ac:dyDescent="0.2">
      <c r="C139" s="154">
        <v>137</v>
      </c>
      <c r="D139" s="10">
        <v>0.3</v>
      </c>
      <c r="E139" s="10">
        <v>137</v>
      </c>
      <c r="F139" s="10">
        <v>0.6</v>
      </c>
      <c r="G139" s="10">
        <v>137</v>
      </c>
      <c r="H139" s="155">
        <v>0.6</v>
      </c>
    </row>
    <row r="140" spans="3:8" x14ac:dyDescent="0.2">
      <c r="C140" s="154">
        <v>138</v>
      </c>
      <c r="D140" s="10">
        <v>0.3</v>
      </c>
      <c r="E140" s="10">
        <v>138</v>
      </c>
      <c r="F140" s="10">
        <v>0.6</v>
      </c>
      <c r="G140" s="10">
        <v>138</v>
      </c>
      <c r="H140" s="155">
        <v>0.6</v>
      </c>
    </row>
    <row r="141" spans="3:8" x14ac:dyDescent="0.2">
      <c r="C141" s="154">
        <v>139</v>
      </c>
      <c r="D141" s="10">
        <v>0.3</v>
      </c>
      <c r="E141" s="10">
        <v>139</v>
      </c>
      <c r="F141" s="10">
        <v>0.6</v>
      </c>
      <c r="G141" s="10">
        <v>139</v>
      </c>
      <c r="H141" s="155">
        <v>0.6</v>
      </c>
    </row>
    <row r="142" spans="3:8" x14ac:dyDescent="0.2">
      <c r="C142" s="154">
        <v>140</v>
      </c>
      <c r="D142" s="10">
        <v>0.3</v>
      </c>
      <c r="E142" s="10">
        <v>140</v>
      </c>
      <c r="F142" s="10">
        <v>0.6</v>
      </c>
      <c r="G142" s="10">
        <v>140</v>
      </c>
      <c r="H142" s="155">
        <v>0.6</v>
      </c>
    </row>
    <row r="143" spans="3:8" x14ac:dyDescent="0.2">
      <c r="C143" s="154">
        <v>141</v>
      </c>
      <c r="D143" s="10">
        <v>0.3</v>
      </c>
      <c r="E143" s="10">
        <v>141</v>
      </c>
      <c r="F143" s="10">
        <v>0.6</v>
      </c>
      <c r="G143" s="10">
        <v>141</v>
      </c>
      <c r="H143" s="155">
        <v>0.6</v>
      </c>
    </row>
    <row r="144" spans="3:8" x14ac:dyDescent="0.2">
      <c r="C144" s="154">
        <v>142</v>
      </c>
      <c r="D144" s="10">
        <v>0.3</v>
      </c>
      <c r="E144" s="10">
        <v>142</v>
      </c>
      <c r="F144" s="10">
        <v>0.6</v>
      </c>
      <c r="G144" s="10">
        <v>142</v>
      </c>
      <c r="H144" s="155">
        <v>0.6</v>
      </c>
    </row>
    <row r="145" spans="3:8" x14ac:dyDescent="0.2">
      <c r="C145" s="154">
        <v>143</v>
      </c>
      <c r="D145" s="10">
        <v>0.3</v>
      </c>
      <c r="E145" s="10">
        <v>143</v>
      </c>
      <c r="F145" s="10">
        <v>0.6</v>
      </c>
      <c r="G145" s="10">
        <v>143</v>
      </c>
      <c r="H145" s="155">
        <v>0.6</v>
      </c>
    </row>
    <row r="146" spans="3:8" x14ac:dyDescent="0.2">
      <c r="C146" s="154">
        <v>144</v>
      </c>
      <c r="D146" s="10">
        <v>0.3</v>
      </c>
      <c r="E146" s="10">
        <v>144</v>
      </c>
      <c r="F146" s="10">
        <v>0.6</v>
      </c>
      <c r="G146" s="10">
        <v>144</v>
      </c>
      <c r="H146" s="155">
        <v>0.6</v>
      </c>
    </row>
    <row r="147" spans="3:8" x14ac:dyDescent="0.2">
      <c r="C147" s="154">
        <v>145</v>
      </c>
      <c r="D147" s="10">
        <v>0.3</v>
      </c>
      <c r="E147" s="10">
        <v>145</v>
      </c>
      <c r="F147" s="10">
        <v>0.6</v>
      </c>
      <c r="G147" s="10">
        <v>145</v>
      </c>
      <c r="H147" s="155">
        <v>0.6</v>
      </c>
    </row>
    <row r="148" spans="3:8" x14ac:dyDescent="0.2">
      <c r="C148" s="154">
        <v>146</v>
      </c>
      <c r="D148" s="10">
        <v>0.3</v>
      </c>
      <c r="E148" s="10">
        <v>146</v>
      </c>
      <c r="F148" s="10">
        <v>0.6</v>
      </c>
      <c r="G148" s="10">
        <v>146</v>
      </c>
      <c r="H148" s="155">
        <v>0.6</v>
      </c>
    </row>
    <row r="149" spans="3:8" x14ac:dyDescent="0.2">
      <c r="C149" s="154">
        <v>147</v>
      </c>
      <c r="D149" s="10">
        <v>0.3</v>
      </c>
      <c r="E149" s="10">
        <v>147</v>
      </c>
      <c r="F149" s="10">
        <v>0.6</v>
      </c>
      <c r="G149" s="10">
        <v>147</v>
      </c>
      <c r="H149" s="155">
        <v>0.6</v>
      </c>
    </row>
    <row r="150" spans="3:8" x14ac:dyDescent="0.2">
      <c r="C150" s="154">
        <v>148</v>
      </c>
      <c r="D150" s="10">
        <v>0.3</v>
      </c>
      <c r="E150" s="10">
        <v>148</v>
      </c>
      <c r="F150" s="10">
        <v>0.6</v>
      </c>
      <c r="G150" s="10">
        <v>148</v>
      </c>
      <c r="H150" s="155">
        <v>0.6</v>
      </c>
    </row>
    <row r="151" spans="3:8" x14ac:dyDescent="0.2">
      <c r="C151" s="154">
        <v>149</v>
      </c>
      <c r="D151" s="10">
        <v>0.3</v>
      </c>
      <c r="E151" s="10">
        <v>149</v>
      </c>
      <c r="F151" s="10">
        <v>0.6</v>
      </c>
      <c r="G151" s="10">
        <v>149</v>
      </c>
      <c r="H151" s="155">
        <v>0.6</v>
      </c>
    </row>
    <row r="152" spans="3:8" x14ac:dyDescent="0.2">
      <c r="C152" s="154">
        <v>150</v>
      </c>
      <c r="D152" s="10">
        <v>0.3</v>
      </c>
      <c r="E152" s="10">
        <v>150</v>
      </c>
      <c r="F152" s="10">
        <v>0.6</v>
      </c>
      <c r="G152" s="10">
        <v>150</v>
      </c>
      <c r="H152" s="155">
        <v>0.6</v>
      </c>
    </row>
    <row r="153" spans="3:8" x14ac:dyDescent="0.2">
      <c r="C153" s="154">
        <v>151</v>
      </c>
      <c r="D153" s="10">
        <v>0.3</v>
      </c>
      <c r="E153" s="10">
        <v>151</v>
      </c>
      <c r="F153" s="10">
        <v>0.6</v>
      </c>
      <c r="G153" s="10">
        <v>151</v>
      </c>
      <c r="H153" s="155">
        <v>0.6</v>
      </c>
    </row>
    <row r="154" spans="3:8" x14ac:dyDescent="0.2">
      <c r="C154" s="154">
        <v>152</v>
      </c>
      <c r="D154" s="10">
        <v>0.3</v>
      </c>
      <c r="E154" s="10">
        <v>152</v>
      </c>
      <c r="F154" s="10">
        <v>0.6</v>
      </c>
      <c r="G154" s="10">
        <v>152</v>
      </c>
      <c r="H154" s="155">
        <v>0.6</v>
      </c>
    </row>
    <row r="155" spans="3:8" x14ac:dyDescent="0.2">
      <c r="C155" s="154">
        <v>153</v>
      </c>
      <c r="D155" s="10">
        <v>0.3</v>
      </c>
      <c r="E155" s="10">
        <v>153</v>
      </c>
      <c r="F155" s="10">
        <v>0.6</v>
      </c>
      <c r="G155" s="10">
        <v>153</v>
      </c>
      <c r="H155" s="155">
        <v>0.6</v>
      </c>
    </row>
    <row r="156" spans="3:8" x14ac:dyDescent="0.2">
      <c r="C156" s="154">
        <v>154</v>
      </c>
      <c r="D156" s="10">
        <v>0.3</v>
      </c>
      <c r="E156" s="10">
        <v>154</v>
      </c>
      <c r="F156" s="10">
        <v>0.6</v>
      </c>
      <c r="G156" s="10">
        <v>154</v>
      </c>
      <c r="H156" s="155">
        <v>0.6</v>
      </c>
    </row>
    <row r="157" spans="3:8" x14ac:dyDescent="0.2">
      <c r="C157" s="154">
        <v>155</v>
      </c>
      <c r="D157" s="10">
        <v>0.3</v>
      </c>
      <c r="E157" s="10">
        <v>155</v>
      </c>
      <c r="F157" s="10">
        <v>0.6</v>
      </c>
      <c r="G157" s="10">
        <v>155</v>
      </c>
      <c r="H157" s="155">
        <v>0.6</v>
      </c>
    </row>
    <row r="158" spans="3:8" x14ac:dyDescent="0.2">
      <c r="C158" s="154">
        <v>156</v>
      </c>
      <c r="D158" s="10">
        <v>0.3</v>
      </c>
      <c r="E158" s="10">
        <v>156</v>
      </c>
      <c r="F158" s="10">
        <v>0.6</v>
      </c>
      <c r="G158" s="10">
        <v>156</v>
      </c>
      <c r="H158" s="155">
        <v>0.6</v>
      </c>
    </row>
    <row r="159" spans="3:8" x14ac:dyDescent="0.2">
      <c r="C159" s="154">
        <v>157</v>
      </c>
      <c r="D159" s="10">
        <v>0.3</v>
      </c>
      <c r="E159" s="10">
        <v>157</v>
      </c>
      <c r="F159" s="10">
        <v>0.6</v>
      </c>
      <c r="G159" s="10">
        <v>157</v>
      </c>
      <c r="H159" s="155">
        <v>0.6</v>
      </c>
    </row>
    <row r="160" spans="3:8" x14ac:dyDescent="0.2">
      <c r="C160" s="154">
        <v>158</v>
      </c>
      <c r="D160" s="10">
        <v>0.3</v>
      </c>
      <c r="E160" s="10">
        <v>158</v>
      </c>
      <c r="F160" s="10">
        <v>0.6</v>
      </c>
      <c r="G160" s="10">
        <v>158</v>
      </c>
      <c r="H160" s="155">
        <v>0.6</v>
      </c>
    </row>
    <row r="161" spans="3:8" x14ac:dyDescent="0.2">
      <c r="C161" s="154">
        <v>159</v>
      </c>
      <c r="D161" s="10">
        <v>0.3</v>
      </c>
      <c r="E161" s="10">
        <v>159</v>
      </c>
      <c r="F161" s="10">
        <v>0.6</v>
      </c>
      <c r="G161" s="10">
        <v>159</v>
      </c>
      <c r="H161" s="155">
        <v>0.6</v>
      </c>
    </row>
    <row r="162" spans="3:8" x14ac:dyDescent="0.2">
      <c r="C162" s="154">
        <v>160</v>
      </c>
      <c r="D162" s="10">
        <v>0.3</v>
      </c>
      <c r="E162" s="10">
        <v>160</v>
      </c>
      <c r="F162" s="10">
        <v>0.6</v>
      </c>
      <c r="G162" s="10">
        <v>160</v>
      </c>
      <c r="H162" s="155">
        <v>0.6</v>
      </c>
    </row>
    <row r="163" spans="3:8" x14ac:dyDescent="0.2">
      <c r="C163" s="154">
        <v>161</v>
      </c>
      <c r="D163" s="10">
        <v>0.3</v>
      </c>
      <c r="E163" s="10">
        <v>161</v>
      </c>
      <c r="F163" s="10">
        <v>0.6</v>
      </c>
      <c r="G163" s="10">
        <v>161</v>
      </c>
      <c r="H163" s="155">
        <v>0.6</v>
      </c>
    </row>
    <row r="164" spans="3:8" x14ac:dyDescent="0.2">
      <c r="C164" s="154">
        <v>162</v>
      </c>
      <c r="D164" s="10">
        <v>0.3</v>
      </c>
      <c r="E164" s="10">
        <v>162</v>
      </c>
      <c r="F164" s="10">
        <v>0.6</v>
      </c>
      <c r="G164" s="10">
        <v>162</v>
      </c>
      <c r="H164" s="155">
        <v>0.6</v>
      </c>
    </row>
    <row r="165" spans="3:8" x14ac:dyDescent="0.2">
      <c r="C165" s="154">
        <v>163</v>
      </c>
      <c r="D165" s="10">
        <v>0.3</v>
      </c>
      <c r="E165" s="10">
        <v>163</v>
      </c>
      <c r="F165" s="10">
        <v>0.6</v>
      </c>
      <c r="G165" s="10">
        <v>163</v>
      </c>
      <c r="H165" s="155">
        <v>0.6</v>
      </c>
    </row>
    <row r="166" spans="3:8" x14ac:dyDescent="0.2">
      <c r="C166" s="154">
        <v>164</v>
      </c>
      <c r="D166" s="10">
        <v>0.3</v>
      </c>
      <c r="E166" s="10">
        <v>164</v>
      </c>
      <c r="F166" s="10">
        <v>0.6</v>
      </c>
      <c r="G166" s="10">
        <v>164</v>
      </c>
      <c r="H166" s="155">
        <v>0.6</v>
      </c>
    </row>
    <row r="167" spans="3:8" x14ac:dyDescent="0.2">
      <c r="C167" s="154">
        <v>165</v>
      </c>
      <c r="D167" s="10">
        <v>0.3</v>
      </c>
      <c r="E167" s="10">
        <v>165</v>
      </c>
      <c r="F167" s="10">
        <v>0.6</v>
      </c>
      <c r="G167" s="10">
        <v>165</v>
      </c>
      <c r="H167" s="155">
        <v>0.6</v>
      </c>
    </row>
    <row r="168" spans="3:8" x14ac:dyDescent="0.2">
      <c r="C168" s="154">
        <v>166</v>
      </c>
      <c r="D168" s="10">
        <v>0.3</v>
      </c>
      <c r="E168" s="10">
        <v>166</v>
      </c>
      <c r="F168" s="10">
        <v>0.6</v>
      </c>
      <c r="G168" s="10">
        <v>166</v>
      </c>
      <c r="H168" s="155">
        <v>0.6</v>
      </c>
    </row>
    <row r="169" spans="3:8" x14ac:dyDescent="0.2">
      <c r="C169" s="154">
        <v>167</v>
      </c>
      <c r="D169" s="10">
        <v>0.3</v>
      </c>
      <c r="E169" s="10">
        <v>167</v>
      </c>
      <c r="F169" s="10">
        <v>0.6</v>
      </c>
      <c r="G169" s="10">
        <v>167</v>
      </c>
      <c r="H169" s="155">
        <v>0.6</v>
      </c>
    </row>
    <row r="170" spans="3:8" x14ac:dyDescent="0.2">
      <c r="C170" s="154">
        <v>168</v>
      </c>
      <c r="D170" s="10">
        <v>0.3</v>
      </c>
      <c r="E170" s="10">
        <v>168</v>
      </c>
      <c r="F170" s="10">
        <v>0.6</v>
      </c>
      <c r="G170" s="10">
        <v>168</v>
      </c>
      <c r="H170" s="155">
        <v>0.6</v>
      </c>
    </row>
    <row r="171" spans="3:8" x14ac:dyDescent="0.2">
      <c r="C171" s="154">
        <v>169</v>
      </c>
      <c r="D171" s="10">
        <v>0.3</v>
      </c>
      <c r="E171" s="10">
        <v>169</v>
      </c>
      <c r="F171" s="10">
        <v>0.6</v>
      </c>
      <c r="G171" s="10">
        <v>169</v>
      </c>
      <c r="H171" s="155">
        <v>0.6</v>
      </c>
    </row>
    <row r="172" spans="3:8" x14ac:dyDescent="0.2">
      <c r="C172" s="154">
        <v>170</v>
      </c>
      <c r="D172" s="10">
        <v>0.3</v>
      </c>
      <c r="E172" s="10">
        <v>170</v>
      </c>
      <c r="F172" s="10">
        <v>0.6</v>
      </c>
      <c r="G172" s="10">
        <v>170</v>
      </c>
      <c r="H172" s="155">
        <v>0.6</v>
      </c>
    </row>
    <row r="173" spans="3:8" x14ac:dyDescent="0.2">
      <c r="C173" s="154">
        <v>171</v>
      </c>
      <c r="D173" s="10">
        <v>0.3</v>
      </c>
      <c r="E173" s="10">
        <v>171</v>
      </c>
      <c r="F173" s="10">
        <v>0.6</v>
      </c>
      <c r="G173" s="10">
        <v>171</v>
      </c>
      <c r="H173" s="155">
        <v>0.6</v>
      </c>
    </row>
    <row r="174" spans="3:8" x14ac:dyDescent="0.2">
      <c r="C174" s="154">
        <v>172</v>
      </c>
      <c r="D174" s="10">
        <v>0.3</v>
      </c>
      <c r="E174" s="10">
        <v>172</v>
      </c>
      <c r="F174" s="10">
        <v>0.6</v>
      </c>
      <c r="G174" s="10">
        <v>172</v>
      </c>
      <c r="H174" s="155">
        <v>0.6</v>
      </c>
    </row>
    <row r="175" spans="3:8" x14ac:dyDescent="0.2">
      <c r="C175" s="154">
        <v>173</v>
      </c>
      <c r="D175" s="10">
        <v>0.3</v>
      </c>
      <c r="E175" s="10">
        <v>173</v>
      </c>
      <c r="F175" s="10">
        <v>0.6</v>
      </c>
      <c r="G175" s="10">
        <v>173</v>
      </c>
      <c r="H175" s="155">
        <v>0.6</v>
      </c>
    </row>
    <row r="176" spans="3:8" x14ac:dyDescent="0.2">
      <c r="C176" s="154">
        <v>174</v>
      </c>
      <c r="D176" s="10">
        <v>0.3</v>
      </c>
      <c r="E176" s="10">
        <v>174</v>
      </c>
      <c r="F176" s="10">
        <v>0.6</v>
      </c>
      <c r="G176" s="10">
        <v>174</v>
      </c>
      <c r="H176" s="155">
        <v>0.6</v>
      </c>
    </row>
    <row r="177" spans="3:8" x14ac:dyDescent="0.2">
      <c r="C177" s="154">
        <v>175</v>
      </c>
      <c r="D177" s="10">
        <v>0.3</v>
      </c>
      <c r="E177" s="10">
        <v>175</v>
      </c>
      <c r="F177" s="10">
        <v>0.6</v>
      </c>
      <c r="G177" s="10">
        <v>175</v>
      </c>
      <c r="H177" s="155">
        <v>0.6</v>
      </c>
    </row>
    <row r="178" spans="3:8" x14ac:dyDescent="0.2">
      <c r="C178" s="154">
        <v>176</v>
      </c>
      <c r="D178" s="10">
        <v>0.3</v>
      </c>
      <c r="E178" s="10">
        <v>176</v>
      </c>
      <c r="F178" s="10">
        <v>0.6</v>
      </c>
      <c r="G178" s="10">
        <v>176</v>
      </c>
      <c r="H178" s="155">
        <v>0.6</v>
      </c>
    </row>
    <row r="179" spans="3:8" x14ac:dyDescent="0.2">
      <c r="C179" s="154">
        <v>177</v>
      </c>
      <c r="D179" s="10">
        <v>0.3</v>
      </c>
      <c r="E179" s="10">
        <v>177</v>
      </c>
      <c r="F179" s="10">
        <v>0.6</v>
      </c>
      <c r="G179" s="10">
        <v>177</v>
      </c>
      <c r="H179" s="155">
        <v>0.6</v>
      </c>
    </row>
    <row r="180" spans="3:8" x14ac:dyDescent="0.2">
      <c r="C180" s="154">
        <v>178</v>
      </c>
      <c r="D180" s="10">
        <v>0.3</v>
      </c>
      <c r="E180" s="10">
        <v>178</v>
      </c>
      <c r="F180" s="10">
        <v>0.6</v>
      </c>
      <c r="G180" s="10">
        <v>178</v>
      </c>
      <c r="H180" s="155">
        <v>0.6</v>
      </c>
    </row>
    <row r="181" spans="3:8" x14ac:dyDescent="0.2">
      <c r="C181" s="154">
        <v>179</v>
      </c>
      <c r="D181" s="10">
        <v>0.3</v>
      </c>
      <c r="E181" s="10">
        <v>179</v>
      </c>
      <c r="F181" s="10">
        <v>0.6</v>
      </c>
      <c r="G181" s="10">
        <v>179</v>
      </c>
      <c r="H181" s="155">
        <v>0.6</v>
      </c>
    </row>
    <row r="182" spans="3:8" x14ac:dyDescent="0.2">
      <c r="C182" s="154">
        <v>180</v>
      </c>
      <c r="D182" s="10">
        <v>0.3</v>
      </c>
      <c r="E182" s="10">
        <v>180</v>
      </c>
      <c r="F182" s="10">
        <v>0.6</v>
      </c>
      <c r="G182" s="10">
        <v>180</v>
      </c>
      <c r="H182" s="155">
        <v>0.6</v>
      </c>
    </row>
    <row r="183" spans="3:8" x14ac:dyDescent="0.2">
      <c r="C183" s="154">
        <v>181</v>
      </c>
      <c r="D183" s="10">
        <v>0.3</v>
      </c>
      <c r="E183" s="10">
        <v>181</v>
      </c>
      <c r="F183" s="10">
        <v>0.6</v>
      </c>
      <c r="G183" s="10">
        <v>181</v>
      </c>
      <c r="H183" s="155">
        <v>0.6</v>
      </c>
    </row>
    <row r="184" spans="3:8" x14ac:dyDescent="0.2">
      <c r="C184" s="154">
        <v>182</v>
      </c>
      <c r="D184" s="10">
        <v>0.3</v>
      </c>
      <c r="E184" s="10">
        <v>182</v>
      </c>
      <c r="F184" s="10">
        <v>0.6</v>
      </c>
      <c r="G184" s="10">
        <v>182</v>
      </c>
      <c r="H184" s="155">
        <v>0.6</v>
      </c>
    </row>
    <row r="185" spans="3:8" x14ac:dyDescent="0.2">
      <c r="C185" s="154">
        <v>183</v>
      </c>
      <c r="D185" s="10">
        <v>0.3</v>
      </c>
      <c r="E185" s="10">
        <v>183</v>
      </c>
      <c r="F185" s="10">
        <v>0.6</v>
      </c>
      <c r="G185" s="10">
        <v>183</v>
      </c>
      <c r="H185" s="155">
        <v>0.6</v>
      </c>
    </row>
    <row r="186" spans="3:8" x14ac:dyDescent="0.2">
      <c r="C186" s="154">
        <v>184</v>
      </c>
      <c r="D186" s="10">
        <v>0.3</v>
      </c>
      <c r="E186" s="10">
        <v>184</v>
      </c>
      <c r="F186" s="10">
        <v>0.6</v>
      </c>
      <c r="G186" s="10">
        <v>184</v>
      </c>
      <c r="H186" s="155">
        <v>0.6</v>
      </c>
    </row>
    <row r="187" spans="3:8" x14ac:dyDescent="0.2">
      <c r="C187" s="154">
        <v>185</v>
      </c>
      <c r="D187" s="10">
        <v>0.3</v>
      </c>
      <c r="E187" s="10">
        <v>185</v>
      </c>
      <c r="F187" s="10">
        <v>0.6</v>
      </c>
      <c r="G187" s="10">
        <v>185</v>
      </c>
      <c r="H187" s="155">
        <v>0.6</v>
      </c>
    </row>
    <row r="188" spans="3:8" x14ac:dyDescent="0.2">
      <c r="C188" s="154">
        <v>186</v>
      </c>
      <c r="D188" s="10">
        <v>0.3</v>
      </c>
      <c r="E188" s="10">
        <v>186</v>
      </c>
      <c r="F188" s="10">
        <v>0.6</v>
      </c>
      <c r="G188" s="10">
        <v>186</v>
      </c>
      <c r="H188" s="155">
        <v>0.6</v>
      </c>
    </row>
    <row r="189" spans="3:8" x14ac:dyDescent="0.2">
      <c r="C189" s="154">
        <v>187</v>
      </c>
      <c r="D189" s="10">
        <v>0.3</v>
      </c>
      <c r="E189" s="10">
        <v>187</v>
      </c>
      <c r="F189" s="10">
        <v>0.6</v>
      </c>
      <c r="G189" s="10">
        <v>187</v>
      </c>
      <c r="H189" s="155">
        <v>0.6</v>
      </c>
    </row>
    <row r="190" spans="3:8" x14ac:dyDescent="0.2">
      <c r="C190" s="154">
        <v>188</v>
      </c>
      <c r="D190" s="10">
        <v>0.3</v>
      </c>
      <c r="E190" s="10">
        <v>188</v>
      </c>
      <c r="F190" s="10">
        <v>0.6</v>
      </c>
      <c r="G190" s="10">
        <v>188</v>
      </c>
      <c r="H190" s="155">
        <v>0.6</v>
      </c>
    </row>
    <row r="191" spans="3:8" x14ac:dyDescent="0.2">
      <c r="C191" s="154">
        <v>189</v>
      </c>
      <c r="D191" s="10">
        <v>0.3</v>
      </c>
      <c r="E191" s="10">
        <v>189</v>
      </c>
      <c r="F191" s="10">
        <v>0.6</v>
      </c>
      <c r="G191" s="10">
        <v>189</v>
      </c>
      <c r="H191" s="155">
        <v>0.6</v>
      </c>
    </row>
    <row r="192" spans="3:8" x14ac:dyDescent="0.2">
      <c r="C192" s="154">
        <v>190</v>
      </c>
      <c r="D192" s="10">
        <v>0.3</v>
      </c>
      <c r="E192" s="10">
        <v>190</v>
      </c>
      <c r="F192" s="10">
        <v>0.6</v>
      </c>
      <c r="G192" s="10">
        <v>190</v>
      </c>
      <c r="H192" s="155">
        <v>0.6</v>
      </c>
    </row>
    <row r="193" spans="3:8" x14ac:dyDescent="0.2">
      <c r="C193" s="154">
        <v>191</v>
      </c>
      <c r="D193" s="10">
        <v>0.3</v>
      </c>
      <c r="E193" s="10">
        <v>191</v>
      </c>
      <c r="F193" s="10">
        <v>0.6</v>
      </c>
      <c r="G193" s="10">
        <v>191</v>
      </c>
      <c r="H193" s="155">
        <v>0.6</v>
      </c>
    </row>
    <row r="194" spans="3:8" x14ac:dyDescent="0.2">
      <c r="C194" s="154">
        <v>192</v>
      </c>
      <c r="D194" s="10">
        <v>0.3</v>
      </c>
      <c r="E194" s="10">
        <v>192</v>
      </c>
      <c r="F194" s="10">
        <v>0.6</v>
      </c>
      <c r="G194" s="10">
        <v>192</v>
      </c>
      <c r="H194" s="155">
        <v>0.6</v>
      </c>
    </row>
    <row r="195" spans="3:8" x14ac:dyDescent="0.2">
      <c r="C195" s="154">
        <v>193</v>
      </c>
      <c r="D195" s="10">
        <v>0.3</v>
      </c>
      <c r="E195" s="10">
        <v>193</v>
      </c>
      <c r="F195" s="10">
        <v>0.6</v>
      </c>
      <c r="G195" s="10">
        <v>193</v>
      </c>
      <c r="H195" s="155">
        <v>0.6</v>
      </c>
    </row>
    <row r="196" spans="3:8" x14ac:dyDescent="0.2">
      <c r="C196" s="154">
        <v>194</v>
      </c>
      <c r="D196" s="10">
        <v>0.3</v>
      </c>
      <c r="E196" s="10">
        <v>194</v>
      </c>
      <c r="F196" s="10">
        <v>0.6</v>
      </c>
      <c r="G196" s="10">
        <v>194</v>
      </c>
      <c r="H196" s="155">
        <v>0.6</v>
      </c>
    </row>
    <row r="197" spans="3:8" x14ac:dyDescent="0.2">
      <c r="C197" s="154">
        <v>195</v>
      </c>
      <c r="D197" s="10">
        <v>0.3</v>
      </c>
      <c r="E197" s="10">
        <v>195</v>
      </c>
      <c r="F197" s="10">
        <v>0.6</v>
      </c>
      <c r="G197" s="10">
        <v>195</v>
      </c>
      <c r="H197" s="155">
        <v>0.6</v>
      </c>
    </row>
    <row r="198" spans="3:8" x14ac:dyDescent="0.2">
      <c r="C198" s="154">
        <v>196</v>
      </c>
      <c r="D198" s="10">
        <v>0.3</v>
      </c>
      <c r="E198" s="10">
        <v>196</v>
      </c>
      <c r="F198" s="10">
        <v>0.6</v>
      </c>
      <c r="G198" s="10">
        <v>196</v>
      </c>
      <c r="H198" s="155">
        <v>0.6</v>
      </c>
    </row>
    <row r="199" spans="3:8" x14ac:dyDescent="0.2">
      <c r="C199" s="154">
        <v>197</v>
      </c>
      <c r="D199" s="10">
        <v>0.3</v>
      </c>
      <c r="E199" s="10">
        <v>197</v>
      </c>
      <c r="F199" s="10">
        <v>0.6</v>
      </c>
      <c r="G199" s="10">
        <v>197</v>
      </c>
      <c r="H199" s="155">
        <v>0.6</v>
      </c>
    </row>
    <row r="200" spans="3:8" x14ac:dyDescent="0.2">
      <c r="C200" s="154">
        <v>198</v>
      </c>
      <c r="D200" s="10">
        <v>0.3</v>
      </c>
      <c r="E200" s="10">
        <v>198</v>
      </c>
      <c r="F200" s="10">
        <v>0.6</v>
      </c>
      <c r="G200" s="10">
        <v>198</v>
      </c>
      <c r="H200" s="155">
        <v>0.6</v>
      </c>
    </row>
    <row r="201" spans="3:8" x14ac:dyDescent="0.2">
      <c r="C201" s="154">
        <v>199</v>
      </c>
      <c r="D201" s="10">
        <v>0.3</v>
      </c>
      <c r="E201" s="10">
        <v>199</v>
      </c>
      <c r="F201" s="10">
        <v>0.6</v>
      </c>
      <c r="G201" s="10">
        <v>199</v>
      </c>
      <c r="H201" s="155">
        <v>0.6</v>
      </c>
    </row>
    <row r="202" spans="3:8" x14ac:dyDescent="0.2">
      <c r="C202" s="154">
        <v>200</v>
      </c>
      <c r="D202" s="10">
        <v>0.3</v>
      </c>
      <c r="E202" s="10">
        <v>200</v>
      </c>
      <c r="F202" s="10">
        <v>0.6</v>
      </c>
      <c r="G202" s="10">
        <v>200</v>
      </c>
      <c r="H202" s="155">
        <v>0.6</v>
      </c>
    </row>
    <row r="203" spans="3:8" x14ac:dyDescent="0.2">
      <c r="C203" s="154">
        <v>201</v>
      </c>
      <c r="D203" s="10">
        <v>0.3</v>
      </c>
      <c r="E203" s="10">
        <v>201</v>
      </c>
      <c r="F203" s="10">
        <v>0.6</v>
      </c>
      <c r="G203" s="10">
        <v>201</v>
      </c>
      <c r="H203" s="155">
        <v>0.6</v>
      </c>
    </row>
    <row r="204" spans="3:8" x14ac:dyDescent="0.2">
      <c r="C204" s="154">
        <v>202</v>
      </c>
      <c r="D204" s="10">
        <v>0.3</v>
      </c>
      <c r="E204" s="10">
        <v>202</v>
      </c>
      <c r="F204" s="10">
        <v>0.6</v>
      </c>
      <c r="G204" s="10">
        <v>202</v>
      </c>
      <c r="H204" s="155">
        <v>0.6</v>
      </c>
    </row>
    <row r="205" spans="3:8" x14ac:dyDescent="0.2">
      <c r="C205" s="154">
        <v>203</v>
      </c>
      <c r="D205" s="10">
        <v>0.3</v>
      </c>
      <c r="E205" s="10">
        <v>203</v>
      </c>
      <c r="F205" s="10">
        <v>0.6</v>
      </c>
      <c r="G205" s="10">
        <v>203</v>
      </c>
      <c r="H205" s="155">
        <v>0.6</v>
      </c>
    </row>
    <row r="206" spans="3:8" x14ac:dyDescent="0.2">
      <c r="C206" s="154">
        <v>204</v>
      </c>
      <c r="D206" s="10">
        <v>0.3</v>
      </c>
      <c r="E206" s="10">
        <v>204</v>
      </c>
      <c r="F206" s="10">
        <v>0.6</v>
      </c>
      <c r="G206" s="10">
        <v>204</v>
      </c>
      <c r="H206" s="155">
        <v>0.6</v>
      </c>
    </row>
    <row r="207" spans="3:8" x14ac:dyDescent="0.2">
      <c r="C207" s="154">
        <v>205</v>
      </c>
      <c r="D207" s="10">
        <v>0.3</v>
      </c>
      <c r="E207" s="10">
        <v>205</v>
      </c>
      <c r="F207" s="10">
        <v>0.6</v>
      </c>
      <c r="G207" s="10">
        <v>205</v>
      </c>
      <c r="H207" s="155">
        <v>0.6</v>
      </c>
    </row>
    <row r="208" spans="3:8" x14ac:dyDescent="0.2">
      <c r="C208" s="154">
        <v>206</v>
      </c>
      <c r="D208" s="10">
        <v>0.3</v>
      </c>
      <c r="E208" s="10">
        <v>206</v>
      </c>
      <c r="F208" s="10">
        <v>0.6</v>
      </c>
      <c r="G208" s="10">
        <v>206</v>
      </c>
      <c r="H208" s="155">
        <v>0.6</v>
      </c>
    </row>
    <row r="209" spans="3:8" x14ac:dyDescent="0.2">
      <c r="C209" s="154">
        <v>207</v>
      </c>
      <c r="D209" s="10">
        <v>0.3</v>
      </c>
      <c r="E209" s="10">
        <v>207</v>
      </c>
      <c r="F209" s="10">
        <v>0.6</v>
      </c>
      <c r="G209" s="10">
        <v>207</v>
      </c>
      <c r="H209" s="155">
        <v>0.6</v>
      </c>
    </row>
    <row r="210" spans="3:8" x14ac:dyDescent="0.2">
      <c r="C210" s="154">
        <v>208</v>
      </c>
      <c r="D210" s="10">
        <v>0.3</v>
      </c>
      <c r="E210" s="10">
        <v>208</v>
      </c>
      <c r="F210" s="10">
        <v>0.6</v>
      </c>
      <c r="G210" s="10">
        <v>208</v>
      </c>
      <c r="H210" s="155">
        <v>0.6</v>
      </c>
    </row>
    <row r="211" spans="3:8" x14ac:dyDescent="0.2">
      <c r="C211" s="154">
        <v>209</v>
      </c>
      <c r="D211" s="10">
        <v>0.3</v>
      </c>
      <c r="E211" s="10">
        <v>209</v>
      </c>
      <c r="F211" s="10">
        <v>0.6</v>
      </c>
      <c r="G211" s="10">
        <v>209</v>
      </c>
      <c r="H211" s="155">
        <v>0.6</v>
      </c>
    </row>
    <row r="212" spans="3:8" x14ac:dyDescent="0.2">
      <c r="C212" s="154">
        <v>210</v>
      </c>
      <c r="D212" s="10">
        <v>0.3</v>
      </c>
      <c r="E212" s="10">
        <v>210</v>
      </c>
      <c r="F212" s="10">
        <v>0.6</v>
      </c>
      <c r="G212" s="10">
        <v>210</v>
      </c>
      <c r="H212" s="155">
        <v>0.6</v>
      </c>
    </row>
    <row r="213" spans="3:8" x14ac:dyDescent="0.2">
      <c r="C213" s="154">
        <v>211</v>
      </c>
      <c r="D213" s="10">
        <v>0.3</v>
      </c>
      <c r="E213" s="10">
        <v>211</v>
      </c>
      <c r="F213" s="10">
        <v>0.6</v>
      </c>
      <c r="G213" s="10">
        <v>211</v>
      </c>
      <c r="H213" s="155">
        <v>0.6</v>
      </c>
    </row>
    <row r="214" spans="3:8" x14ac:dyDescent="0.2">
      <c r="C214" s="154">
        <v>212</v>
      </c>
      <c r="D214" s="10">
        <v>0.3</v>
      </c>
      <c r="E214" s="10">
        <v>212</v>
      </c>
      <c r="F214" s="10">
        <v>0.6</v>
      </c>
      <c r="G214" s="10">
        <v>212</v>
      </c>
      <c r="H214" s="155">
        <v>0.6</v>
      </c>
    </row>
    <row r="215" spans="3:8" x14ac:dyDescent="0.2">
      <c r="C215" s="154">
        <v>213</v>
      </c>
      <c r="D215" s="10">
        <v>0.3</v>
      </c>
      <c r="E215" s="10">
        <v>213</v>
      </c>
      <c r="F215" s="10">
        <v>0.6</v>
      </c>
      <c r="G215" s="10">
        <v>213</v>
      </c>
      <c r="H215" s="155">
        <v>0.6</v>
      </c>
    </row>
    <row r="216" spans="3:8" x14ac:dyDescent="0.2">
      <c r="C216" s="154">
        <v>214</v>
      </c>
      <c r="D216" s="10">
        <v>0.3</v>
      </c>
      <c r="E216" s="10">
        <v>214</v>
      </c>
      <c r="F216" s="10">
        <v>0.6</v>
      </c>
      <c r="G216" s="10">
        <v>214</v>
      </c>
      <c r="H216" s="155">
        <v>0.6</v>
      </c>
    </row>
    <row r="217" spans="3:8" x14ac:dyDescent="0.2">
      <c r="C217" s="154">
        <v>215</v>
      </c>
      <c r="D217" s="10">
        <v>0.3</v>
      </c>
      <c r="E217" s="10">
        <v>215</v>
      </c>
      <c r="F217" s="10">
        <v>0.6</v>
      </c>
      <c r="G217" s="10">
        <v>215</v>
      </c>
      <c r="H217" s="155">
        <v>0.6</v>
      </c>
    </row>
    <row r="218" spans="3:8" x14ac:dyDescent="0.2">
      <c r="C218" s="154">
        <v>216</v>
      </c>
      <c r="D218" s="10">
        <v>0.3</v>
      </c>
      <c r="E218" s="10">
        <v>216</v>
      </c>
      <c r="F218" s="10">
        <v>0.6</v>
      </c>
      <c r="G218" s="10">
        <v>216</v>
      </c>
      <c r="H218" s="155">
        <v>0.6</v>
      </c>
    </row>
    <row r="219" spans="3:8" x14ac:dyDescent="0.2">
      <c r="C219" s="154">
        <v>217</v>
      </c>
      <c r="D219" s="10">
        <v>0.3</v>
      </c>
      <c r="E219" s="10">
        <v>217</v>
      </c>
      <c r="F219" s="10">
        <v>0.6</v>
      </c>
      <c r="G219" s="10">
        <v>217</v>
      </c>
      <c r="H219" s="155">
        <v>0.6</v>
      </c>
    </row>
    <row r="220" spans="3:8" x14ac:dyDescent="0.2">
      <c r="C220" s="154">
        <v>218</v>
      </c>
      <c r="D220" s="10">
        <v>0.3</v>
      </c>
      <c r="E220" s="10">
        <v>218</v>
      </c>
      <c r="F220" s="10">
        <v>0.6</v>
      </c>
      <c r="G220" s="10">
        <v>218</v>
      </c>
      <c r="H220" s="155">
        <v>0.6</v>
      </c>
    </row>
    <row r="221" spans="3:8" x14ac:dyDescent="0.2">
      <c r="C221" s="154">
        <v>219</v>
      </c>
      <c r="D221" s="10">
        <v>0.3</v>
      </c>
      <c r="E221" s="10">
        <v>219</v>
      </c>
      <c r="F221" s="10">
        <v>0.6</v>
      </c>
      <c r="G221" s="10">
        <v>219</v>
      </c>
      <c r="H221" s="155">
        <v>0.6</v>
      </c>
    </row>
    <row r="222" spans="3:8" x14ac:dyDescent="0.2">
      <c r="C222" s="154">
        <v>220</v>
      </c>
      <c r="D222" s="10">
        <v>0.3</v>
      </c>
      <c r="E222" s="10">
        <v>220</v>
      </c>
      <c r="F222" s="10">
        <v>0.6</v>
      </c>
      <c r="G222" s="10">
        <v>220</v>
      </c>
      <c r="H222" s="155">
        <v>0.6</v>
      </c>
    </row>
    <row r="223" spans="3:8" x14ac:dyDescent="0.2">
      <c r="C223" s="154">
        <v>221</v>
      </c>
      <c r="D223" s="10">
        <v>0.3</v>
      </c>
      <c r="E223" s="10">
        <v>221</v>
      </c>
      <c r="F223" s="10">
        <v>0.6</v>
      </c>
      <c r="G223" s="10">
        <v>221</v>
      </c>
      <c r="H223" s="155">
        <v>0.6</v>
      </c>
    </row>
    <row r="224" spans="3:8" x14ac:dyDescent="0.2">
      <c r="C224" s="154">
        <v>222</v>
      </c>
      <c r="D224" s="10">
        <v>0.3</v>
      </c>
      <c r="E224" s="10">
        <v>222</v>
      </c>
      <c r="F224" s="10">
        <v>0.6</v>
      </c>
      <c r="G224" s="10">
        <v>222</v>
      </c>
      <c r="H224" s="155">
        <v>0.6</v>
      </c>
    </row>
    <row r="225" spans="3:8" x14ac:dyDescent="0.2">
      <c r="C225" s="154">
        <v>223</v>
      </c>
      <c r="D225" s="10">
        <v>0.3</v>
      </c>
      <c r="E225" s="10">
        <v>223</v>
      </c>
      <c r="F225" s="10">
        <v>0.6</v>
      </c>
      <c r="G225" s="10">
        <v>223</v>
      </c>
      <c r="H225" s="155">
        <v>0.6</v>
      </c>
    </row>
    <row r="226" spans="3:8" x14ac:dyDescent="0.2">
      <c r="C226" s="154">
        <v>224</v>
      </c>
      <c r="D226" s="10">
        <v>0.3</v>
      </c>
      <c r="E226" s="10">
        <v>224</v>
      </c>
      <c r="F226" s="10">
        <v>0.6</v>
      </c>
      <c r="G226" s="10">
        <v>224</v>
      </c>
      <c r="H226" s="155">
        <v>0.6</v>
      </c>
    </row>
    <row r="227" spans="3:8" x14ac:dyDescent="0.2">
      <c r="C227" s="154">
        <v>225</v>
      </c>
      <c r="D227" s="10">
        <v>0.3</v>
      </c>
      <c r="E227" s="10">
        <v>225</v>
      </c>
      <c r="F227" s="10">
        <v>0.6</v>
      </c>
      <c r="G227" s="10">
        <v>225</v>
      </c>
      <c r="H227" s="155">
        <v>0.6</v>
      </c>
    </row>
    <row r="228" spans="3:8" x14ac:dyDescent="0.2">
      <c r="C228" s="154">
        <v>226</v>
      </c>
      <c r="D228" s="10">
        <v>0.3</v>
      </c>
      <c r="E228" s="10">
        <v>226</v>
      </c>
      <c r="F228" s="10">
        <v>0.6</v>
      </c>
      <c r="G228" s="10">
        <v>226</v>
      </c>
      <c r="H228" s="155">
        <v>0.6</v>
      </c>
    </row>
    <row r="229" spans="3:8" x14ac:dyDescent="0.2">
      <c r="C229" s="154">
        <v>227</v>
      </c>
      <c r="D229" s="10">
        <v>0.3</v>
      </c>
      <c r="E229" s="10">
        <v>227</v>
      </c>
      <c r="F229" s="10">
        <v>0.6</v>
      </c>
      <c r="G229" s="10">
        <v>227</v>
      </c>
      <c r="H229" s="155">
        <v>0.6</v>
      </c>
    </row>
    <row r="230" spans="3:8" x14ac:dyDescent="0.2">
      <c r="C230" s="154">
        <v>228</v>
      </c>
      <c r="D230" s="10">
        <v>0.3</v>
      </c>
      <c r="E230" s="10">
        <v>228</v>
      </c>
      <c r="F230" s="10">
        <v>0.6</v>
      </c>
      <c r="G230" s="10">
        <v>228</v>
      </c>
      <c r="H230" s="155">
        <v>0.6</v>
      </c>
    </row>
    <row r="231" spans="3:8" x14ac:dyDescent="0.2">
      <c r="C231" s="154">
        <v>229</v>
      </c>
      <c r="D231" s="10">
        <v>0.3</v>
      </c>
      <c r="E231" s="10">
        <v>229</v>
      </c>
      <c r="F231" s="10">
        <v>0.6</v>
      </c>
      <c r="G231" s="10">
        <v>229</v>
      </c>
      <c r="H231" s="155">
        <v>0.6</v>
      </c>
    </row>
    <row r="232" spans="3:8" x14ac:dyDescent="0.2">
      <c r="C232" s="154">
        <v>230</v>
      </c>
      <c r="D232" s="10">
        <v>0.3</v>
      </c>
      <c r="E232" s="10">
        <v>230</v>
      </c>
      <c r="F232" s="10">
        <v>0.6</v>
      </c>
      <c r="G232" s="10">
        <v>230</v>
      </c>
      <c r="H232" s="155">
        <v>0.6</v>
      </c>
    </row>
    <row r="233" spans="3:8" x14ac:dyDescent="0.2">
      <c r="C233" s="154">
        <v>231</v>
      </c>
      <c r="D233" s="10">
        <v>0.3</v>
      </c>
      <c r="E233" s="10">
        <v>231</v>
      </c>
      <c r="F233" s="10">
        <v>0.6</v>
      </c>
      <c r="G233" s="10">
        <v>231</v>
      </c>
      <c r="H233" s="155">
        <v>0.6</v>
      </c>
    </row>
    <row r="234" spans="3:8" x14ac:dyDescent="0.2">
      <c r="C234" s="154">
        <v>232</v>
      </c>
      <c r="D234" s="10">
        <v>0.3</v>
      </c>
      <c r="E234" s="10">
        <v>232</v>
      </c>
      <c r="F234" s="10">
        <v>0.6</v>
      </c>
      <c r="G234" s="10">
        <v>232</v>
      </c>
      <c r="H234" s="155">
        <v>0.6</v>
      </c>
    </row>
    <row r="235" spans="3:8" x14ac:dyDescent="0.2">
      <c r="C235" s="154">
        <v>233</v>
      </c>
      <c r="D235" s="10">
        <v>0.3</v>
      </c>
      <c r="E235" s="10">
        <v>233</v>
      </c>
      <c r="F235" s="10">
        <v>0.6</v>
      </c>
      <c r="G235" s="10">
        <v>233</v>
      </c>
      <c r="H235" s="155">
        <v>0.6</v>
      </c>
    </row>
    <row r="236" spans="3:8" x14ac:dyDescent="0.2">
      <c r="C236" s="154">
        <v>234</v>
      </c>
      <c r="D236" s="10">
        <v>0.3</v>
      </c>
      <c r="E236" s="10">
        <v>234</v>
      </c>
      <c r="F236" s="10">
        <v>0.6</v>
      </c>
      <c r="G236" s="10">
        <v>234</v>
      </c>
      <c r="H236" s="155">
        <v>0.6</v>
      </c>
    </row>
    <row r="237" spans="3:8" x14ac:dyDescent="0.2">
      <c r="C237" s="154">
        <v>235</v>
      </c>
      <c r="D237" s="10">
        <v>0.3</v>
      </c>
      <c r="E237" s="10">
        <v>235</v>
      </c>
      <c r="F237" s="10">
        <v>0.6</v>
      </c>
      <c r="G237" s="10">
        <v>235</v>
      </c>
      <c r="H237" s="155">
        <v>0.6</v>
      </c>
    </row>
    <row r="238" spans="3:8" x14ac:dyDescent="0.2">
      <c r="C238" s="154">
        <v>236</v>
      </c>
      <c r="D238" s="10">
        <v>0.3</v>
      </c>
      <c r="E238" s="10">
        <v>236</v>
      </c>
      <c r="F238" s="10">
        <v>0.6</v>
      </c>
      <c r="G238" s="10">
        <v>236</v>
      </c>
      <c r="H238" s="155">
        <v>0.6</v>
      </c>
    </row>
    <row r="239" spans="3:8" x14ac:dyDescent="0.2">
      <c r="C239" s="154">
        <v>237</v>
      </c>
      <c r="D239" s="10">
        <v>0.3</v>
      </c>
      <c r="E239" s="10">
        <v>237</v>
      </c>
      <c r="F239" s="10">
        <v>0.6</v>
      </c>
      <c r="G239" s="10">
        <v>237</v>
      </c>
      <c r="H239" s="155">
        <v>0.6</v>
      </c>
    </row>
    <row r="240" spans="3:8" x14ac:dyDescent="0.2">
      <c r="C240" s="154">
        <v>238</v>
      </c>
      <c r="D240" s="10">
        <v>0.3</v>
      </c>
      <c r="E240" s="10">
        <v>238</v>
      </c>
      <c r="F240" s="10">
        <v>0.6</v>
      </c>
      <c r="G240" s="10">
        <v>238</v>
      </c>
      <c r="H240" s="155">
        <v>0.6</v>
      </c>
    </row>
    <row r="241" spans="3:8" x14ac:dyDescent="0.2">
      <c r="C241" s="154">
        <v>239</v>
      </c>
      <c r="D241" s="10">
        <v>0.3</v>
      </c>
      <c r="E241" s="10">
        <v>239</v>
      </c>
      <c r="F241" s="10">
        <v>0.6</v>
      </c>
      <c r="G241" s="10">
        <v>239</v>
      </c>
      <c r="H241" s="155">
        <v>0.6</v>
      </c>
    </row>
    <row r="242" spans="3:8" x14ac:dyDescent="0.2">
      <c r="C242" s="154">
        <v>240</v>
      </c>
      <c r="D242" s="10">
        <v>0.3</v>
      </c>
      <c r="E242" s="10">
        <v>240</v>
      </c>
      <c r="F242" s="10">
        <v>0.6</v>
      </c>
      <c r="G242" s="10">
        <v>240</v>
      </c>
      <c r="H242" s="155">
        <v>0.6</v>
      </c>
    </row>
    <row r="243" spans="3:8" x14ac:dyDescent="0.2">
      <c r="C243" s="154">
        <v>241</v>
      </c>
      <c r="D243" s="10">
        <v>0.3</v>
      </c>
      <c r="E243" s="10">
        <v>241</v>
      </c>
      <c r="F243" s="10">
        <v>0.6</v>
      </c>
      <c r="G243" s="10">
        <v>241</v>
      </c>
      <c r="H243" s="155">
        <v>0.6</v>
      </c>
    </row>
    <row r="244" spans="3:8" x14ac:dyDescent="0.2">
      <c r="C244" s="154">
        <v>242</v>
      </c>
      <c r="D244" s="10">
        <v>0.3</v>
      </c>
      <c r="E244" s="10">
        <v>242</v>
      </c>
      <c r="F244" s="10">
        <v>0.6</v>
      </c>
      <c r="G244" s="10">
        <v>242</v>
      </c>
      <c r="H244" s="155">
        <v>0.6</v>
      </c>
    </row>
    <row r="245" spans="3:8" x14ac:dyDescent="0.2">
      <c r="C245" s="154">
        <v>243</v>
      </c>
      <c r="D245" s="10">
        <v>0.3</v>
      </c>
      <c r="E245" s="10">
        <v>243</v>
      </c>
      <c r="F245" s="10">
        <v>0.6</v>
      </c>
      <c r="G245" s="10">
        <v>243</v>
      </c>
      <c r="H245" s="155">
        <v>0.6</v>
      </c>
    </row>
    <row r="246" spans="3:8" x14ac:dyDescent="0.2">
      <c r="C246" s="154">
        <v>244</v>
      </c>
      <c r="D246" s="10">
        <v>0.3</v>
      </c>
      <c r="E246" s="10">
        <v>244</v>
      </c>
      <c r="F246" s="10">
        <v>0.6</v>
      </c>
      <c r="G246" s="10">
        <v>244</v>
      </c>
      <c r="H246" s="155">
        <v>0.6</v>
      </c>
    </row>
    <row r="247" spans="3:8" x14ac:dyDescent="0.2">
      <c r="C247" s="154">
        <v>245</v>
      </c>
      <c r="D247" s="10">
        <v>0.3</v>
      </c>
      <c r="E247" s="10">
        <v>245</v>
      </c>
      <c r="F247" s="10">
        <v>0.6</v>
      </c>
      <c r="G247" s="10">
        <v>245</v>
      </c>
      <c r="H247" s="155">
        <v>0.6</v>
      </c>
    </row>
    <row r="248" spans="3:8" x14ac:dyDescent="0.2">
      <c r="C248" s="154">
        <v>246</v>
      </c>
      <c r="D248" s="10">
        <v>0.3</v>
      </c>
      <c r="E248" s="10">
        <v>246</v>
      </c>
      <c r="F248" s="10">
        <v>0.6</v>
      </c>
      <c r="G248" s="10">
        <v>246</v>
      </c>
      <c r="H248" s="155">
        <v>0.6</v>
      </c>
    </row>
    <row r="249" spans="3:8" x14ac:dyDescent="0.2">
      <c r="C249" s="154">
        <v>247</v>
      </c>
      <c r="D249" s="10">
        <v>0.3</v>
      </c>
      <c r="E249" s="10">
        <v>247</v>
      </c>
      <c r="F249" s="10">
        <v>0.6</v>
      </c>
      <c r="G249" s="10">
        <v>247</v>
      </c>
      <c r="H249" s="155">
        <v>0.6</v>
      </c>
    </row>
    <row r="250" spans="3:8" x14ac:dyDescent="0.2">
      <c r="C250" s="154">
        <v>248</v>
      </c>
      <c r="D250" s="10">
        <v>0.3</v>
      </c>
      <c r="E250" s="10">
        <v>248</v>
      </c>
      <c r="F250" s="10">
        <v>0.6</v>
      </c>
      <c r="G250" s="10">
        <v>248</v>
      </c>
      <c r="H250" s="155">
        <v>0.6</v>
      </c>
    </row>
    <row r="251" spans="3:8" x14ac:dyDescent="0.2">
      <c r="C251" s="154">
        <v>249</v>
      </c>
      <c r="D251" s="10">
        <v>0.3</v>
      </c>
      <c r="E251" s="10">
        <v>249</v>
      </c>
      <c r="F251" s="10">
        <v>0.6</v>
      </c>
      <c r="G251" s="10">
        <v>249</v>
      </c>
      <c r="H251" s="155">
        <v>0.6</v>
      </c>
    </row>
    <row r="252" spans="3:8" ht="13.5" thickBot="1" x14ac:dyDescent="0.25">
      <c r="C252" s="156">
        <v>250</v>
      </c>
      <c r="D252" s="157">
        <v>0.3</v>
      </c>
      <c r="E252" s="157">
        <v>250</v>
      </c>
      <c r="F252" s="157">
        <v>0.6</v>
      </c>
      <c r="G252" s="157">
        <v>250</v>
      </c>
      <c r="H252" s="158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FDB5-D4FF-454C-B881-8F42D7FA4A7A}">
  <sheetPr codeName="Hoja7"/>
  <dimension ref="C1:M102"/>
  <sheetViews>
    <sheetView topLeftCell="D10" workbookViewId="0">
      <selection activeCell="M22" sqref="M22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0" customWidth="1"/>
  </cols>
  <sheetData>
    <row r="1" spans="3:8" ht="13.5" thickBot="1" x14ac:dyDescent="0.25"/>
    <row r="2" spans="3:8" x14ac:dyDescent="0.2">
      <c r="C2" s="1" t="s">
        <v>4</v>
      </c>
      <c r="D2" s="2" t="s">
        <v>5</v>
      </c>
      <c r="E2" s="2" t="s">
        <v>6</v>
      </c>
      <c r="F2" s="2" t="s">
        <v>5</v>
      </c>
      <c r="G2" s="2" t="s">
        <v>7</v>
      </c>
      <c r="H2" s="3" t="s">
        <v>5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86" t="s">
        <v>24</v>
      </c>
      <c r="J19" s="10" t="s">
        <v>8</v>
      </c>
      <c r="K19" s="10" t="s">
        <v>9</v>
      </c>
      <c r="L19" s="10" t="s">
        <v>10</v>
      </c>
      <c r="M19" s="10" t="s">
        <v>57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86" t="s">
        <v>21</v>
      </c>
      <c r="J20" s="20">
        <f>COUNTIF('PC 16 a 45 Med.'!G51:G68,"Viv/Dpto")+COUNTIF('PC 16 a 45 Med.'!G13:G39,"Viv/Dpto")</f>
        <v>0</v>
      </c>
      <c r="K20" s="20">
        <f>COUNTIF('PC 16 a 45 Med.'!G13:G39,"L.C")+COUNTIF('PC 16 a 45 Med.'!G51:G68,"L.C")</f>
        <v>0</v>
      </c>
      <c r="L20" s="20">
        <f>COUNTIF('PC 16 a 45 Med.'!G51:G68,"S.C")+COUNTIF('PC 16 a 45 Med.'!G13:G39,"S.C")</f>
        <v>0</v>
      </c>
      <c r="M20" s="20">
        <f>COUNTIF('PC 16 a 45 Med.'!G51:G68,"E.M")+COUNTIF('PC 16 a 45 Med.'!G13:G39,"E.M")</f>
        <v>0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86" t="s">
        <v>20</v>
      </c>
      <c r="J21" s="19">
        <f>IF(Auxiliar2!J20=0,0,VLOOKUP(Auxiliar2!J20,Auxiliar2!C2:D102,2,FALSE))</f>
        <v>0</v>
      </c>
      <c r="K21" s="19">
        <f>IF(Auxiliar2!K20=0,0,VLOOKUP(Auxiliar2!K20,Auxiliar2!E2:F102,2,FALSE))</f>
        <v>0</v>
      </c>
      <c r="L21" s="19">
        <f>IF(Auxiliar2!L20=0,0,VLOOKUP(Auxiliar2!L20,Auxiliar2!G2:H102,2,FALSE))</f>
        <v>0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86" t="s">
        <v>19</v>
      </c>
      <c r="J22" s="19">
        <f>(SUMIF('PC 16 a 45 Med.'!G13:G39,"Viv/Dpto",'PC 16 a 45 Med.'!J13:J39)+SUMIF('PC 16 a 45 Med.'!G51:G68,"Viv/Dpto",'PC 16 a 45 Med.'!J51:J68))+(SUMIF('PC 16 a 45 Med.'!G13:G39,"Viv/Dpto",'PC 16 a 45 Med.'!M13:M39)+SUMIF('PC 16 a 45 Med.'!G51:G68,"Viv/Dpto",'PC 16 a 45 Med.'!M51:M68))</f>
        <v>0</v>
      </c>
      <c r="K22" s="19">
        <f>(SUMIF('PC 16 a 45 Med.'!G13:G39,"L.C",'PC 16 a 45 Med.'!J13:J39)+SUMIF('PC 16 a 45 Med.'!G51:G68,"L.C",'PC 16 a 45 Med.'!J51:J68))+(SUMIF('PC 16 a 45 Med.'!G13:G39,"L.C",'PC 16 a 45 Med.'!M13:M39)+SUMIF('PC 16 a 45 Med.'!G51:G68,"L.C",'PC 16 a 45 Med.'!M51:M68))</f>
        <v>0</v>
      </c>
      <c r="L22" s="19">
        <f>(SUMIF('PC 16 a 45 Med.'!G13:G39,"S.C",'PC 16 a 45 Med.'!J13:J39)+SUMIF('PC 16 a 45 Med.'!G51:G68,"S.C",'PC 16 a 45 Med.'!J51:J68))+(SUMIF('PC 16 a 45 Med.'!G13:G39,"S.C",'PC 16 a 45 Med.'!M13:M39)+SUMIF('PC 16 a 45 Med.'!G51:G68,"S.C",'PC 16 a 45 Med.'!M51:M68))</f>
        <v>0</v>
      </c>
      <c r="M22" s="19">
        <f>(SUMIF('PC 16 a 45 Med.'!G13:G39,"E.M",'PC 16 a 45 Med.'!J13:J39)+SUMIF('PC 16 a 45 Med.'!G51:G68,"E.M",'PC 16 a 45 Med.'!J51:J68))+(SUMIF('PC 16 a 45 Med.'!G13:G39,"E.M",'PC 16 a 45 Med.'!M13:M39)+SUMIF('PC 16 a 45 Med.'!G51:G68,"E.M",'PC 16 a 45 Med.'!M51:M68))</f>
        <v>0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86" t="s">
        <v>22</v>
      </c>
      <c r="J23" s="21">
        <f>(SUMIF('PC 16 a 45 Med.'!G13:G39,"Viv/Dpto",'PC 16 a 45 Med.'!K13:K39)+SUMIF('PC 16 a 45 Med.'!G51:G68,"Viv/Dpto",'PC 16 a 45 Med.'!K51:K68))+(SUMIF('PC 16 a 45 Med.'!G13:G39,"Viv/Dpto",'PC 16 a 45 Med.'!M13:M39)+SUMIF('PC 16 a 45 Med.'!G51:G68,"Viv/Dpto",'PC 16 a 45 Med.'!M51:M68))</f>
        <v>0</v>
      </c>
      <c r="K23" s="21">
        <f>(SUMIF('PC 16 a 45 Med.'!G13:G39,"L.C",'PC 16 a 45 Med.'!K13:K39)+SUMIF('PC 16 a 45 Med.'!G51:G68,"L.C",'PC 16 a 45 Med.'!K51:K68))+(SUMIF('PC 16 a 45 Med.'!G13:G39,"L.C",'PC 16 a 45 Med.'!M13:M39)+SUMIF('PC 16 a 45 Med.'!G51:G68,"L.C",'PC 16 a 45 Med.'!M51:M68))</f>
        <v>0</v>
      </c>
      <c r="L23" s="21">
        <f>(SUMIF('PC 16 a 45 Med.'!G13:G39,"S.C",'PC 16 a 45 Med.'!K13:K39)+SUMIF('PC 16 a 45 Med.'!G51:G68,"S.C",'PC 16 a 45 Med.'!K51:K68))+(SUMIF('PC 16 a 45 Med.'!G13:G39,"S.C",'PC 16 a 45 Med.'!M13:M39)+SUMIF('PC 16 a 45 Med.'!G51:G68,"S.C",'PC 16 a 45 Med.'!M51:M68))</f>
        <v>0</v>
      </c>
      <c r="M23" s="19">
        <f>(SUMIF('PC 16 a 45 Med.'!G13:G39,"E.M",'PC 16 a 45 Med.'!K13:K39)+SUMIF('PC 16 a 45 Med.'!G51:G68,"E.M",'PC 16 a 45 Med.'!K51:K68))+(SUMIF('PC 16 a 45 Med.'!G13:G39,"E.M",'PC 16 a 45 Med.'!M13:M39)+SUMIF('PC 16 a 45 Med.'!G51:G68,"E.M",'PC 16 a 45 Med.'!M51:M68))</f>
        <v>0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86" t="s">
        <v>23</v>
      </c>
      <c r="J24" s="19">
        <f>(SUMIF('PC 16 a 45 Med.'!G13:G39,"Viv/Dpto",'PC 16 a 45 Med.'!L13:L39)+SUMIF('PC 16 a 45 Med.'!G51:G68,"Viv/Dpto",'PC 16 a 45 Med.'!L51:L68))+(SUMIF('PC 16 a 45 Med.'!G13:G39,"Viv/Dpto",'PC 16 a 45 Med.'!M13:M39)+SUMIF('PC 16 a 45 Med.'!G51:G68,"Viv/Dpto",'PC 16 a 45 Med.'!M51:M68))</f>
        <v>0</v>
      </c>
      <c r="K24" s="19">
        <f>(SUMIF('PC 16 a 45 Med.'!G13:G39,"L.C",'PC 16 a 45 Med.'!L13:L39)+SUMIF('PC 16 a 45 Med.'!G51:G68,"L.C",'PC 16 a 45 Med.'!L51:L68))+(SUMIF('PC 16 a 45 Med.'!G13:G39,"L.C",'PC 16 a 45 Med.'!M13:M39)+SUMIF('PC 16 a 45 Med.'!G51:G68,"L.C",'PC 16 a 45 Med.'!M51:M68))</f>
        <v>0</v>
      </c>
      <c r="L24" s="19">
        <f>(SUMIF('PC 16 a 45 Med.'!G13:G39,"S.C",'PC 16 a 45 Med.'!L13:L39)+SUMIF('PC 16 a 45 Med.'!G51:G68,"S.C",'PC 16 a 45 Med.'!L51:L68))+(SUMIF('PC 16 a 45 Med.'!G13:G39,"S.C",'PC 16 a 45 Med.'!M13:M39)+SUMIF('PC 16 a 45 Med.'!G51:G68,"S.C",'PC 16 a 45 Med.'!M51:M68))</f>
        <v>0</v>
      </c>
      <c r="M24" s="19">
        <f>(SUMIF('PC 16 a 45 Med.'!G13:G39,"E.M",'PC 16 a 45 Med.'!L13:L39)+SUMIF('PC 16 a 45 Med.'!G51:G68,"E.M",'PC 16 a 45 Med.'!L51:L68))+(SUMIF('PC 16 a 45 Med.'!G13:G39,"E.M",'PC 16 a 45 Med.'!M13:M39)+SUMIF('PC 16 a 45 Med.'!G51:G68,"E.M",'PC 16 a 45 Med.'!M51:M68))</f>
        <v>0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Instructivo</vt:lpstr>
      <vt:lpstr>PC 1 a 15 Med.</vt:lpstr>
      <vt:lpstr>PC 16 a 45 Med.</vt:lpstr>
      <vt:lpstr>PC 46 a 72 Med.</vt:lpstr>
      <vt:lpstr>PC 73 a 99 Med.</vt:lpstr>
      <vt:lpstr>PC 100 a 250 Med.</vt:lpstr>
      <vt:lpstr>Auxiliar1</vt:lpstr>
      <vt:lpstr>Auxiliar5</vt:lpstr>
      <vt:lpstr>Auxiliar2</vt:lpstr>
      <vt:lpstr>Auxiliar3</vt:lpstr>
      <vt:lpstr>Auxiliar4</vt:lpstr>
      <vt:lpstr>Instructivo!Área_de_impresión</vt:lpstr>
      <vt:lpstr>'PC 1 a 15 Med.'!Área_de_impresión</vt:lpstr>
      <vt:lpstr>'PC 100 a 250 Med.'!Área_de_impresión</vt:lpstr>
      <vt:lpstr>'PC 16 a 45 Med.'!Área_de_impresión</vt:lpstr>
      <vt:lpstr>'PC 46 a 72 Med.'!Área_de_impresión</vt:lpstr>
      <vt:lpstr>'PC 73 a 99 Med.'!Área_de_impresión</vt:lpstr>
      <vt:lpstr>'PC 100 a 250 Med.'!Títulos_a_imprimir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MARZIALI</dc:creator>
  <cp:lastModifiedBy>Gabriel Ochoa</cp:lastModifiedBy>
  <cp:lastPrinted>2024-09-20T13:26:26Z</cp:lastPrinted>
  <dcterms:created xsi:type="dcterms:W3CDTF">2002-03-02T15:15:09Z</dcterms:created>
  <dcterms:modified xsi:type="dcterms:W3CDTF">2026-01-28T15:12:33Z</dcterms:modified>
</cp:coreProperties>
</file>