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5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Z:\Ingenieria y Planeamiento\GIP\Planillas\GIP-PLLA-EL-BT-0001 Planilla de carga GM Terceros\Vigente\"/>
    </mc:Choice>
  </mc:AlternateContent>
  <xr:revisionPtr revIDLastSave="0" documentId="13_ncr:1_{3F7BA408-C9A5-406C-84BC-7917FE561F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tivo" sheetId="12" r:id="rId1"/>
    <sheet name="PC 1 a 15 Med." sheetId="3" r:id="rId2"/>
    <sheet name="PC 16 a 45 Med." sheetId="6" r:id="rId3"/>
    <sheet name="PC 46 a 72 Med." sheetId="8" r:id="rId4"/>
    <sheet name="PC 73 a 99 Med." sheetId="10" r:id="rId5"/>
    <sheet name="PC 100 a 260 Med." sheetId="15" r:id="rId6"/>
    <sheet name="Auxiliar1" sheetId="4" state="hidden" r:id="rId7"/>
    <sheet name="Auxiliar2" sheetId="7" state="hidden" r:id="rId8"/>
    <sheet name="Auxiliar3" sheetId="9" state="hidden" r:id="rId9"/>
    <sheet name="Auxiliar4" sheetId="11" state="hidden" r:id="rId10"/>
    <sheet name="Auxiliar5" sheetId="16" state="hidden" r:id="rId11"/>
  </sheets>
  <definedNames>
    <definedName name="_xlnm.Print_Area" localSheetId="0">Instructivo!$A$1:$L$35</definedName>
    <definedName name="_xlnm.Print_Area" localSheetId="1">'PC 1 a 15 Med.'!$A$1:$N$42</definedName>
    <definedName name="_xlnm.Print_Area" localSheetId="5">'PC 100 a 260 Med.'!$A$1:$N$293</definedName>
    <definedName name="_xlnm.Print_Area" localSheetId="2">'PC 16 a 45 Med.'!$A$1:$N$92</definedName>
    <definedName name="_xlnm.Print_Area" localSheetId="3">'PC 46 a 72 Med.'!$A$1:$N$137</definedName>
    <definedName name="_xlnm.Print_Area" localSheetId="4">'PC 73 a 99 Med.'!$A$1:$N$179</definedName>
    <definedName name="_xlnm.Print_Titles" localSheetId="5">'PC 100 a 260 Med.'!$1:$12</definedName>
  </definedNames>
  <calcPr calcId="181029"/>
  <extLst>
    <ext uri="GoogleSheetsCustomDataVersion1">
      <go:sheetsCustomData xmlns:go="http://customooxmlschemas.google.com/" r:id="rId12" roundtripDataSignature="AMtx7mjkf54JI2efHZwdwvc/unsfzhJJTg=="/>
    </ext>
  </extLst>
</workbook>
</file>

<file path=xl/calcChain.xml><?xml version="1.0" encoding="utf-8"?>
<calcChain xmlns="http://schemas.openxmlformats.org/spreadsheetml/2006/main">
  <c r="L20" i="9" l="1"/>
  <c r="K20" i="9"/>
  <c r="J20" i="9"/>
  <c r="L20" i="16"/>
  <c r="K20" i="16"/>
  <c r="J20" i="16"/>
  <c r="L20" i="11"/>
  <c r="K20" i="11"/>
  <c r="J20" i="11"/>
  <c r="E279" i="15"/>
  <c r="E273" i="15" s="1"/>
  <c r="E163" i="10"/>
  <c r="M20" i="11" s="1"/>
  <c r="E121" i="8"/>
  <c r="M20" i="9" s="1"/>
  <c r="E75" i="6"/>
  <c r="E69" i="6" s="1"/>
  <c r="L20" i="7"/>
  <c r="K20" i="7"/>
  <c r="J20" i="7"/>
  <c r="J21" i="7" s="1"/>
  <c r="L20" i="4"/>
  <c r="K20" i="4"/>
  <c r="J20" i="4"/>
  <c r="E34" i="3"/>
  <c r="E28" i="3" s="1"/>
  <c r="E278" i="15"/>
  <c r="E162" i="10"/>
  <c r="E120" i="8"/>
  <c r="E74" i="6"/>
  <c r="E33" i="3"/>
  <c r="E277" i="15"/>
  <c r="E161" i="10"/>
  <c r="E119" i="8"/>
  <c r="E73" i="6"/>
  <c r="D1" i="3"/>
  <c r="D1" i="6" s="1"/>
  <c r="D1" i="8" s="1"/>
  <c r="D1" i="10" s="1"/>
  <c r="D1" i="15" s="1"/>
  <c r="E32" i="3"/>
  <c r="E157" i="10" l="1"/>
  <c r="E115" i="8"/>
  <c r="M20" i="7"/>
  <c r="L21" i="16"/>
  <c r="E276" i="15" s="1"/>
  <c r="K21" i="16"/>
  <c r="E275" i="15" s="1"/>
  <c r="J21" i="16"/>
  <c r="E274" i="15" l="1"/>
  <c r="J269" i="15"/>
  <c r="K269" i="15"/>
  <c r="L269" i="15"/>
  <c r="M269" i="15"/>
  <c r="J264" i="15"/>
  <c r="K264" i="15"/>
  <c r="L264" i="15"/>
  <c r="M264" i="15"/>
  <c r="J265" i="15"/>
  <c r="K265" i="15"/>
  <c r="L265" i="15"/>
  <c r="M265" i="15"/>
  <c r="J266" i="15"/>
  <c r="K266" i="15"/>
  <c r="L266" i="15"/>
  <c r="M266" i="15"/>
  <c r="J267" i="15"/>
  <c r="K267" i="15"/>
  <c r="L267" i="15"/>
  <c r="M267" i="15"/>
  <c r="J268" i="15"/>
  <c r="K268" i="15"/>
  <c r="L268" i="15"/>
  <c r="M268" i="15"/>
  <c r="J270" i="15"/>
  <c r="K270" i="15"/>
  <c r="L270" i="15"/>
  <c r="M270" i="15"/>
  <c r="J271" i="15"/>
  <c r="K271" i="15"/>
  <c r="L271" i="15"/>
  <c r="M271" i="15"/>
  <c r="J272" i="15"/>
  <c r="K272" i="15"/>
  <c r="L272" i="15"/>
  <c r="M272" i="15"/>
  <c r="J213" i="15"/>
  <c r="K213" i="15"/>
  <c r="L213" i="15"/>
  <c r="M213" i="15"/>
  <c r="J214" i="15"/>
  <c r="K214" i="15"/>
  <c r="L214" i="15"/>
  <c r="M214" i="15"/>
  <c r="J215" i="15"/>
  <c r="K215" i="15"/>
  <c r="L215" i="15"/>
  <c r="M215" i="15"/>
  <c r="J216" i="15"/>
  <c r="K216" i="15"/>
  <c r="L216" i="15"/>
  <c r="M216" i="15"/>
  <c r="J217" i="15"/>
  <c r="K217" i="15"/>
  <c r="L217" i="15"/>
  <c r="M217" i="15"/>
  <c r="J218" i="15"/>
  <c r="K218" i="15"/>
  <c r="L218" i="15"/>
  <c r="M218" i="15"/>
  <c r="J219" i="15"/>
  <c r="K219" i="15"/>
  <c r="L219" i="15"/>
  <c r="M219" i="15"/>
  <c r="J220" i="15"/>
  <c r="K220" i="15"/>
  <c r="L220" i="15"/>
  <c r="M220" i="15"/>
  <c r="J221" i="15"/>
  <c r="K221" i="15"/>
  <c r="L221" i="15"/>
  <c r="M221" i="15"/>
  <c r="J222" i="15"/>
  <c r="K222" i="15"/>
  <c r="L222" i="15"/>
  <c r="M222" i="15"/>
  <c r="J223" i="15"/>
  <c r="K223" i="15"/>
  <c r="L223" i="15"/>
  <c r="M223" i="15"/>
  <c r="J224" i="15"/>
  <c r="K224" i="15"/>
  <c r="L224" i="15"/>
  <c r="M224" i="15"/>
  <c r="J225" i="15"/>
  <c r="K225" i="15"/>
  <c r="L225" i="15"/>
  <c r="M225" i="15"/>
  <c r="J226" i="15"/>
  <c r="K226" i="15"/>
  <c r="L226" i="15"/>
  <c r="M226" i="15"/>
  <c r="J227" i="15"/>
  <c r="K227" i="15"/>
  <c r="L227" i="15"/>
  <c r="M227" i="15"/>
  <c r="J228" i="15"/>
  <c r="K228" i="15"/>
  <c r="L228" i="15"/>
  <c r="M228" i="15"/>
  <c r="J229" i="15"/>
  <c r="K229" i="15"/>
  <c r="L229" i="15"/>
  <c r="M229" i="15"/>
  <c r="J230" i="15"/>
  <c r="K230" i="15"/>
  <c r="L230" i="15"/>
  <c r="M230" i="15"/>
  <c r="J231" i="15"/>
  <c r="K231" i="15"/>
  <c r="L231" i="15"/>
  <c r="M231" i="15"/>
  <c r="J232" i="15"/>
  <c r="K232" i="15"/>
  <c r="L232" i="15"/>
  <c r="M232" i="15"/>
  <c r="J233" i="15"/>
  <c r="K233" i="15"/>
  <c r="L233" i="15"/>
  <c r="M233" i="15"/>
  <c r="J234" i="15"/>
  <c r="K234" i="15"/>
  <c r="L234" i="15"/>
  <c r="M234" i="15"/>
  <c r="J235" i="15"/>
  <c r="K235" i="15"/>
  <c r="L235" i="15"/>
  <c r="M235" i="15"/>
  <c r="J236" i="15"/>
  <c r="K236" i="15"/>
  <c r="L236" i="15"/>
  <c r="M236" i="15"/>
  <c r="J237" i="15"/>
  <c r="K237" i="15"/>
  <c r="L237" i="15"/>
  <c r="M237" i="15"/>
  <c r="J238" i="15"/>
  <c r="K238" i="15"/>
  <c r="L238" i="15"/>
  <c r="M238" i="15"/>
  <c r="J239" i="15"/>
  <c r="K239" i="15"/>
  <c r="L239" i="15"/>
  <c r="M239" i="15"/>
  <c r="J240" i="15"/>
  <c r="K240" i="15"/>
  <c r="L240" i="15"/>
  <c r="M240" i="15"/>
  <c r="J241" i="15"/>
  <c r="K241" i="15"/>
  <c r="L241" i="15"/>
  <c r="M241" i="15"/>
  <c r="J242" i="15"/>
  <c r="K242" i="15"/>
  <c r="L242" i="15"/>
  <c r="M242" i="15"/>
  <c r="J243" i="15"/>
  <c r="K243" i="15"/>
  <c r="L243" i="15"/>
  <c r="M243" i="15"/>
  <c r="J244" i="15"/>
  <c r="K244" i="15"/>
  <c r="L244" i="15"/>
  <c r="M244" i="15"/>
  <c r="J245" i="15"/>
  <c r="K245" i="15"/>
  <c r="L245" i="15"/>
  <c r="M245" i="15"/>
  <c r="J246" i="15"/>
  <c r="K246" i="15"/>
  <c r="L246" i="15"/>
  <c r="M246" i="15"/>
  <c r="J247" i="15"/>
  <c r="K247" i="15"/>
  <c r="L247" i="15"/>
  <c r="M247" i="15"/>
  <c r="J248" i="15"/>
  <c r="K248" i="15"/>
  <c r="L248" i="15"/>
  <c r="M248" i="15"/>
  <c r="J249" i="15"/>
  <c r="K249" i="15"/>
  <c r="L249" i="15"/>
  <c r="M249" i="15"/>
  <c r="J250" i="15"/>
  <c r="K250" i="15"/>
  <c r="L250" i="15"/>
  <c r="M250" i="15"/>
  <c r="J251" i="15"/>
  <c r="K251" i="15"/>
  <c r="L251" i="15"/>
  <c r="M251" i="15"/>
  <c r="J252" i="15"/>
  <c r="K252" i="15"/>
  <c r="L252" i="15"/>
  <c r="M252" i="15"/>
  <c r="J253" i="15"/>
  <c r="K253" i="15"/>
  <c r="L253" i="15"/>
  <c r="M253" i="15"/>
  <c r="J254" i="15"/>
  <c r="K254" i="15"/>
  <c r="L254" i="15"/>
  <c r="M254" i="15"/>
  <c r="J255" i="15"/>
  <c r="K255" i="15"/>
  <c r="L255" i="15"/>
  <c r="M255" i="15"/>
  <c r="J256" i="15"/>
  <c r="K256" i="15"/>
  <c r="L256" i="15"/>
  <c r="M256" i="15"/>
  <c r="J257" i="15"/>
  <c r="K257" i="15"/>
  <c r="L257" i="15"/>
  <c r="M257" i="15"/>
  <c r="J258" i="15"/>
  <c r="E280" i="15" s="1"/>
  <c r="K258" i="15"/>
  <c r="E281" i="15" s="1"/>
  <c r="L258" i="15"/>
  <c r="M258" i="15"/>
  <c r="J259" i="15"/>
  <c r="K259" i="15"/>
  <c r="L259" i="15"/>
  <c r="M259" i="15"/>
  <c r="J136" i="15"/>
  <c r="K136" i="15"/>
  <c r="L136" i="15"/>
  <c r="M136" i="15"/>
  <c r="J137" i="15"/>
  <c r="K137" i="15"/>
  <c r="L137" i="15"/>
  <c r="M137" i="15"/>
  <c r="J138" i="15"/>
  <c r="K138" i="15"/>
  <c r="L138" i="15"/>
  <c r="M138" i="15"/>
  <c r="J139" i="15"/>
  <c r="K139" i="15"/>
  <c r="L139" i="15"/>
  <c r="M139" i="15"/>
  <c r="J140" i="15"/>
  <c r="K140" i="15"/>
  <c r="L140" i="15"/>
  <c r="M140" i="15"/>
  <c r="J141" i="15"/>
  <c r="K141" i="15"/>
  <c r="L141" i="15"/>
  <c r="M141" i="15"/>
  <c r="J142" i="15"/>
  <c r="K142" i="15"/>
  <c r="L142" i="15"/>
  <c r="M142" i="15"/>
  <c r="J143" i="15"/>
  <c r="K143" i="15"/>
  <c r="L143" i="15"/>
  <c r="M143" i="15"/>
  <c r="J144" i="15"/>
  <c r="K144" i="15"/>
  <c r="L144" i="15"/>
  <c r="M144" i="15"/>
  <c r="J145" i="15"/>
  <c r="K145" i="15"/>
  <c r="L145" i="15"/>
  <c r="M145" i="15"/>
  <c r="J146" i="15"/>
  <c r="K146" i="15"/>
  <c r="L146" i="15"/>
  <c r="M146" i="15"/>
  <c r="J147" i="15"/>
  <c r="K147" i="15"/>
  <c r="L147" i="15"/>
  <c r="M147" i="15"/>
  <c r="J148" i="15"/>
  <c r="K148" i="15"/>
  <c r="L148" i="15"/>
  <c r="M148" i="15"/>
  <c r="J149" i="15"/>
  <c r="K149" i="15"/>
  <c r="L149" i="15"/>
  <c r="M149" i="15"/>
  <c r="J150" i="15"/>
  <c r="K150" i="15"/>
  <c r="L150" i="15"/>
  <c r="M150" i="15"/>
  <c r="J151" i="15"/>
  <c r="K151" i="15"/>
  <c r="L151" i="15"/>
  <c r="M151" i="15"/>
  <c r="J152" i="15"/>
  <c r="K152" i="15"/>
  <c r="L152" i="15"/>
  <c r="M152" i="15"/>
  <c r="J153" i="15"/>
  <c r="K153" i="15"/>
  <c r="L153" i="15"/>
  <c r="M153" i="15"/>
  <c r="J154" i="15"/>
  <c r="K154" i="15"/>
  <c r="L154" i="15"/>
  <c r="M154" i="15"/>
  <c r="J155" i="15"/>
  <c r="K155" i="15"/>
  <c r="L155" i="15"/>
  <c r="M155" i="15"/>
  <c r="J156" i="15"/>
  <c r="K156" i="15"/>
  <c r="L156" i="15"/>
  <c r="M156" i="15"/>
  <c r="J157" i="15"/>
  <c r="K157" i="15"/>
  <c r="L157" i="15"/>
  <c r="M157" i="15"/>
  <c r="J158" i="15"/>
  <c r="K158" i="15"/>
  <c r="L158" i="15"/>
  <c r="M158" i="15"/>
  <c r="J159" i="15"/>
  <c r="K159" i="15"/>
  <c r="L159" i="15"/>
  <c r="M159" i="15"/>
  <c r="J160" i="15"/>
  <c r="K160" i="15"/>
  <c r="L160" i="15"/>
  <c r="M160" i="15"/>
  <c r="J161" i="15"/>
  <c r="K161" i="15"/>
  <c r="L161" i="15"/>
  <c r="M161" i="15"/>
  <c r="J162" i="15"/>
  <c r="K162" i="15"/>
  <c r="L162" i="15"/>
  <c r="M162" i="15"/>
  <c r="J163" i="15"/>
  <c r="K163" i="15"/>
  <c r="L163" i="15"/>
  <c r="M163" i="15"/>
  <c r="J164" i="15"/>
  <c r="K164" i="15"/>
  <c r="L164" i="15"/>
  <c r="M164" i="15"/>
  <c r="J165" i="15"/>
  <c r="K165" i="15"/>
  <c r="L165" i="15"/>
  <c r="M165" i="15"/>
  <c r="J166" i="15"/>
  <c r="K166" i="15"/>
  <c r="L166" i="15"/>
  <c r="M166" i="15"/>
  <c r="J167" i="15"/>
  <c r="K167" i="15"/>
  <c r="L167" i="15"/>
  <c r="M167" i="15"/>
  <c r="J168" i="15"/>
  <c r="K168" i="15"/>
  <c r="L168" i="15"/>
  <c r="M168" i="15"/>
  <c r="J169" i="15"/>
  <c r="K169" i="15"/>
  <c r="L169" i="15"/>
  <c r="M169" i="15"/>
  <c r="J170" i="15"/>
  <c r="K170" i="15"/>
  <c r="L170" i="15"/>
  <c r="M170" i="15"/>
  <c r="J171" i="15"/>
  <c r="K171" i="15"/>
  <c r="L171" i="15"/>
  <c r="M171" i="15"/>
  <c r="J172" i="15"/>
  <c r="K172" i="15"/>
  <c r="L172" i="15"/>
  <c r="M172" i="15"/>
  <c r="J173" i="15"/>
  <c r="K173" i="15"/>
  <c r="L173" i="15"/>
  <c r="M173" i="15"/>
  <c r="J174" i="15"/>
  <c r="K174" i="15"/>
  <c r="L174" i="15"/>
  <c r="M174" i="15"/>
  <c r="J175" i="15"/>
  <c r="K175" i="15"/>
  <c r="L175" i="15"/>
  <c r="M175" i="15"/>
  <c r="J176" i="15"/>
  <c r="K176" i="15"/>
  <c r="L176" i="15"/>
  <c r="M176" i="15"/>
  <c r="J177" i="15"/>
  <c r="K177" i="15"/>
  <c r="L177" i="15"/>
  <c r="M177" i="15"/>
  <c r="J178" i="15"/>
  <c r="K178" i="15"/>
  <c r="L178" i="15"/>
  <c r="M178" i="15"/>
  <c r="J179" i="15"/>
  <c r="K179" i="15"/>
  <c r="L179" i="15"/>
  <c r="M179" i="15"/>
  <c r="J180" i="15"/>
  <c r="K180" i="15"/>
  <c r="L180" i="15"/>
  <c r="M180" i="15"/>
  <c r="J181" i="15"/>
  <c r="K181" i="15"/>
  <c r="L181" i="15"/>
  <c r="M181" i="15"/>
  <c r="J182" i="15"/>
  <c r="K182" i="15"/>
  <c r="L182" i="15"/>
  <c r="M182" i="15"/>
  <c r="J183" i="15"/>
  <c r="K183" i="15"/>
  <c r="L183" i="15"/>
  <c r="M183" i="15"/>
  <c r="J184" i="15"/>
  <c r="K184" i="15"/>
  <c r="L184" i="15"/>
  <c r="M184" i="15"/>
  <c r="J185" i="15"/>
  <c r="K185" i="15"/>
  <c r="L185" i="15"/>
  <c r="M185" i="15"/>
  <c r="J186" i="15"/>
  <c r="K186" i="15"/>
  <c r="L186" i="15"/>
  <c r="M186" i="15"/>
  <c r="J187" i="15"/>
  <c r="K187" i="15"/>
  <c r="L187" i="15"/>
  <c r="M187" i="15"/>
  <c r="J188" i="15"/>
  <c r="K188" i="15"/>
  <c r="L188" i="15"/>
  <c r="M188" i="15"/>
  <c r="J189" i="15"/>
  <c r="K189" i="15"/>
  <c r="L189" i="15"/>
  <c r="M189" i="15"/>
  <c r="J190" i="15"/>
  <c r="K190" i="15"/>
  <c r="L190" i="15"/>
  <c r="M190" i="15"/>
  <c r="J191" i="15"/>
  <c r="K191" i="15"/>
  <c r="L191" i="15"/>
  <c r="M191" i="15"/>
  <c r="J192" i="15"/>
  <c r="K192" i="15"/>
  <c r="L192" i="15"/>
  <c r="M192" i="15"/>
  <c r="J193" i="15"/>
  <c r="K193" i="15"/>
  <c r="L193" i="15"/>
  <c r="M193" i="15"/>
  <c r="J194" i="15"/>
  <c r="K194" i="15"/>
  <c r="L194" i="15"/>
  <c r="M194" i="15"/>
  <c r="J195" i="15"/>
  <c r="K195" i="15"/>
  <c r="L195" i="15"/>
  <c r="M195" i="15"/>
  <c r="J196" i="15"/>
  <c r="K196" i="15"/>
  <c r="L196" i="15"/>
  <c r="M196" i="15"/>
  <c r="J197" i="15"/>
  <c r="K197" i="15"/>
  <c r="L197" i="15"/>
  <c r="M197" i="15"/>
  <c r="J198" i="15"/>
  <c r="K198" i="15"/>
  <c r="L198" i="15"/>
  <c r="M198" i="15"/>
  <c r="J199" i="15"/>
  <c r="K199" i="15"/>
  <c r="L199" i="15"/>
  <c r="M199" i="15"/>
  <c r="J200" i="15"/>
  <c r="K200" i="15"/>
  <c r="L200" i="15"/>
  <c r="M200" i="15"/>
  <c r="J201" i="15"/>
  <c r="K201" i="15"/>
  <c r="L201" i="15"/>
  <c r="M201" i="15"/>
  <c r="J202" i="15"/>
  <c r="K202" i="15"/>
  <c r="L202" i="15"/>
  <c r="M202" i="15"/>
  <c r="J203" i="15"/>
  <c r="K203" i="15"/>
  <c r="L203" i="15"/>
  <c r="M203" i="15"/>
  <c r="J204" i="15"/>
  <c r="K204" i="15"/>
  <c r="L204" i="15"/>
  <c r="M204" i="15"/>
  <c r="J205" i="15"/>
  <c r="K205" i="15"/>
  <c r="L205" i="15"/>
  <c r="M205" i="15"/>
  <c r="J206" i="15"/>
  <c r="K206" i="15"/>
  <c r="L206" i="15"/>
  <c r="M206" i="15"/>
  <c r="J207" i="15"/>
  <c r="K207" i="15"/>
  <c r="L207" i="15"/>
  <c r="M207" i="15"/>
  <c r="J208" i="15"/>
  <c r="K208" i="15"/>
  <c r="L208" i="15"/>
  <c r="M208" i="15"/>
  <c r="J209" i="15"/>
  <c r="K209" i="15"/>
  <c r="L209" i="15"/>
  <c r="M209" i="15"/>
  <c r="J210" i="15"/>
  <c r="K210" i="15"/>
  <c r="L210" i="15"/>
  <c r="M210" i="15"/>
  <c r="J211" i="15"/>
  <c r="K211" i="15"/>
  <c r="L211" i="15"/>
  <c r="M211" i="15"/>
  <c r="J212" i="15"/>
  <c r="K212" i="15"/>
  <c r="L212" i="15"/>
  <c r="M212" i="15"/>
  <c r="J260" i="15"/>
  <c r="K260" i="15"/>
  <c r="L260" i="15"/>
  <c r="M260" i="15"/>
  <c r="J261" i="15"/>
  <c r="K261" i="15"/>
  <c r="L261" i="15"/>
  <c r="M261" i="15"/>
  <c r="J262" i="15"/>
  <c r="K262" i="15"/>
  <c r="L262" i="15"/>
  <c r="M262" i="15"/>
  <c r="J263" i="15"/>
  <c r="K263" i="15"/>
  <c r="L263" i="15"/>
  <c r="M263" i="15"/>
  <c r="J105" i="15"/>
  <c r="K105" i="15"/>
  <c r="L105" i="15"/>
  <c r="M105" i="15"/>
  <c r="J106" i="15"/>
  <c r="K106" i="15"/>
  <c r="L106" i="15"/>
  <c r="M106" i="15"/>
  <c r="J107" i="15"/>
  <c r="K107" i="15"/>
  <c r="L107" i="15"/>
  <c r="M107" i="15"/>
  <c r="J108" i="15"/>
  <c r="K108" i="15"/>
  <c r="L108" i="15"/>
  <c r="M108" i="15"/>
  <c r="J109" i="15"/>
  <c r="K109" i="15"/>
  <c r="L109" i="15"/>
  <c r="M109" i="15"/>
  <c r="J110" i="15"/>
  <c r="K110" i="15"/>
  <c r="L110" i="15"/>
  <c r="M110" i="15"/>
  <c r="J111" i="15"/>
  <c r="K111" i="15"/>
  <c r="L111" i="15"/>
  <c r="M111" i="15"/>
  <c r="J112" i="15"/>
  <c r="K112" i="15"/>
  <c r="L112" i="15"/>
  <c r="M112" i="15"/>
  <c r="J113" i="15"/>
  <c r="K113" i="15"/>
  <c r="L113" i="15"/>
  <c r="M113" i="15"/>
  <c r="J114" i="15"/>
  <c r="K114" i="15"/>
  <c r="L114" i="15"/>
  <c r="M114" i="15"/>
  <c r="J115" i="15"/>
  <c r="K115" i="15"/>
  <c r="L115" i="15"/>
  <c r="M115" i="15"/>
  <c r="J116" i="15"/>
  <c r="K116" i="15"/>
  <c r="L116" i="15"/>
  <c r="M116" i="15"/>
  <c r="J117" i="15"/>
  <c r="K117" i="15"/>
  <c r="L117" i="15"/>
  <c r="M117" i="15"/>
  <c r="J118" i="15"/>
  <c r="K118" i="15"/>
  <c r="L118" i="15"/>
  <c r="M118" i="15"/>
  <c r="J119" i="15"/>
  <c r="K119" i="15"/>
  <c r="L119" i="15"/>
  <c r="M119" i="15"/>
  <c r="J120" i="15"/>
  <c r="K120" i="15"/>
  <c r="L120" i="15"/>
  <c r="M120" i="15"/>
  <c r="J121" i="15"/>
  <c r="K121" i="15"/>
  <c r="L121" i="15"/>
  <c r="M121" i="15"/>
  <c r="J122" i="15"/>
  <c r="K122" i="15"/>
  <c r="L122" i="15"/>
  <c r="M122" i="15"/>
  <c r="J123" i="15"/>
  <c r="K123" i="15"/>
  <c r="L123" i="15"/>
  <c r="M123" i="15"/>
  <c r="J124" i="15"/>
  <c r="K124" i="15"/>
  <c r="L124" i="15"/>
  <c r="M124" i="15"/>
  <c r="J125" i="15"/>
  <c r="K125" i="15"/>
  <c r="L125" i="15"/>
  <c r="M125" i="15"/>
  <c r="J126" i="15"/>
  <c r="K126" i="15"/>
  <c r="L126" i="15"/>
  <c r="M126" i="15"/>
  <c r="J127" i="15"/>
  <c r="K127" i="15"/>
  <c r="L127" i="15"/>
  <c r="M127" i="15"/>
  <c r="J128" i="15"/>
  <c r="K128" i="15"/>
  <c r="L128" i="15"/>
  <c r="M128" i="15"/>
  <c r="J129" i="15"/>
  <c r="K129" i="15"/>
  <c r="L129" i="15"/>
  <c r="M129" i="15"/>
  <c r="J130" i="15"/>
  <c r="K130" i="15"/>
  <c r="L130" i="15"/>
  <c r="M130" i="15"/>
  <c r="J131" i="15"/>
  <c r="K131" i="15"/>
  <c r="L131" i="15"/>
  <c r="M131" i="15"/>
  <c r="J132" i="15"/>
  <c r="K132" i="15"/>
  <c r="L132" i="15"/>
  <c r="M132" i="15"/>
  <c r="J133" i="15"/>
  <c r="K133" i="15"/>
  <c r="L133" i="15"/>
  <c r="M133" i="15"/>
  <c r="J134" i="15"/>
  <c r="K134" i="15"/>
  <c r="L134" i="15"/>
  <c r="M134" i="15"/>
  <c r="J135" i="15"/>
  <c r="K135" i="15"/>
  <c r="L135" i="15"/>
  <c r="M135" i="15"/>
  <c r="J27" i="15"/>
  <c r="K27" i="15"/>
  <c r="L27" i="15"/>
  <c r="M27" i="15"/>
  <c r="J28" i="15"/>
  <c r="K28" i="15"/>
  <c r="L28" i="15"/>
  <c r="M28" i="15"/>
  <c r="J29" i="15"/>
  <c r="K29" i="15"/>
  <c r="L29" i="15"/>
  <c r="M29" i="15"/>
  <c r="J30" i="15"/>
  <c r="K30" i="15"/>
  <c r="L30" i="15"/>
  <c r="M30" i="15"/>
  <c r="J31" i="15"/>
  <c r="K31" i="15"/>
  <c r="L31" i="15"/>
  <c r="M31" i="15"/>
  <c r="J32" i="15"/>
  <c r="K32" i="15"/>
  <c r="L32" i="15"/>
  <c r="M32" i="15"/>
  <c r="J33" i="15"/>
  <c r="K33" i="15"/>
  <c r="L33" i="15"/>
  <c r="M33" i="15"/>
  <c r="J34" i="15"/>
  <c r="K34" i="15"/>
  <c r="L34" i="15"/>
  <c r="M34" i="15"/>
  <c r="J35" i="15"/>
  <c r="K35" i="15"/>
  <c r="L35" i="15"/>
  <c r="M35" i="15"/>
  <c r="J36" i="15"/>
  <c r="K36" i="15"/>
  <c r="L36" i="15"/>
  <c r="M36" i="15"/>
  <c r="J37" i="15"/>
  <c r="K37" i="15"/>
  <c r="L37" i="15"/>
  <c r="M37" i="15"/>
  <c r="J38" i="15"/>
  <c r="K38" i="15"/>
  <c r="L38" i="15"/>
  <c r="M38" i="15"/>
  <c r="J39" i="15"/>
  <c r="K39" i="15"/>
  <c r="L39" i="15"/>
  <c r="M39" i="15"/>
  <c r="J40" i="15"/>
  <c r="K40" i="15"/>
  <c r="L40" i="15"/>
  <c r="M40" i="15"/>
  <c r="J41" i="15"/>
  <c r="K41" i="15"/>
  <c r="L41" i="15"/>
  <c r="M41" i="15"/>
  <c r="J42" i="15"/>
  <c r="K42" i="15"/>
  <c r="L42" i="15"/>
  <c r="M42" i="15"/>
  <c r="J43" i="15"/>
  <c r="K43" i="15"/>
  <c r="L43" i="15"/>
  <c r="M43" i="15"/>
  <c r="J44" i="15"/>
  <c r="K44" i="15"/>
  <c r="L44" i="15"/>
  <c r="M44" i="15"/>
  <c r="J45" i="15"/>
  <c r="K45" i="15"/>
  <c r="L45" i="15"/>
  <c r="M45" i="15"/>
  <c r="J46" i="15"/>
  <c r="K46" i="15"/>
  <c r="L46" i="15"/>
  <c r="M46" i="15"/>
  <c r="J47" i="15"/>
  <c r="K47" i="15"/>
  <c r="L47" i="15"/>
  <c r="M47" i="15"/>
  <c r="J48" i="15"/>
  <c r="K48" i="15"/>
  <c r="L48" i="15"/>
  <c r="M48" i="15"/>
  <c r="J49" i="15"/>
  <c r="K49" i="15"/>
  <c r="L49" i="15"/>
  <c r="M49" i="15"/>
  <c r="J50" i="15"/>
  <c r="K50" i="15"/>
  <c r="L50" i="15"/>
  <c r="M50" i="15"/>
  <c r="J51" i="15"/>
  <c r="K51" i="15"/>
  <c r="L51" i="15"/>
  <c r="M51" i="15"/>
  <c r="J52" i="15"/>
  <c r="K52" i="15"/>
  <c r="L52" i="15"/>
  <c r="M52" i="15"/>
  <c r="J53" i="15"/>
  <c r="K53" i="15"/>
  <c r="L53" i="15"/>
  <c r="M53" i="15"/>
  <c r="J54" i="15"/>
  <c r="K54" i="15"/>
  <c r="L54" i="15"/>
  <c r="M54" i="15"/>
  <c r="J55" i="15"/>
  <c r="K55" i="15"/>
  <c r="L55" i="15"/>
  <c r="M55" i="15"/>
  <c r="J56" i="15"/>
  <c r="K56" i="15"/>
  <c r="L56" i="15"/>
  <c r="M56" i="15"/>
  <c r="J57" i="15"/>
  <c r="K57" i="15"/>
  <c r="L57" i="15"/>
  <c r="M57" i="15"/>
  <c r="J58" i="15"/>
  <c r="K58" i="15"/>
  <c r="L58" i="15"/>
  <c r="M58" i="15"/>
  <c r="J59" i="15"/>
  <c r="K59" i="15"/>
  <c r="L59" i="15"/>
  <c r="M59" i="15"/>
  <c r="J60" i="15"/>
  <c r="K60" i="15"/>
  <c r="L60" i="15"/>
  <c r="M60" i="15"/>
  <c r="J61" i="15"/>
  <c r="K61" i="15"/>
  <c r="L61" i="15"/>
  <c r="M61" i="15"/>
  <c r="J62" i="15"/>
  <c r="K62" i="15"/>
  <c r="L62" i="15"/>
  <c r="M62" i="15"/>
  <c r="J63" i="15"/>
  <c r="K63" i="15"/>
  <c r="L63" i="15"/>
  <c r="M63" i="15"/>
  <c r="J64" i="15"/>
  <c r="K64" i="15"/>
  <c r="L64" i="15"/>
  <c r="M64" i="15"/>
  <c r="J65" i="15"/>
  <c r="K65" i="15"/>
  <c r="L65" i="15"/>
  <c r="M65" i="15"/>
  <c r="J66" i="15"/>
  <c r="K66" i="15"/>
  <c r="L66" i="15"/>
  <c r="M66" i="15"/>
  <c r="J67" i="15"/>
  <c r="K67" i="15"/>
  <c r="L67" i="15"/>
  <c r="M67" i="15"/>
  <c r="J68" i="15"/>
  <c r="K68" i="15"/>
  <c r="L68" i="15"/>
  <c r="M68" i="15"/>
  <c r="J69" i="15"/>
  <c r="K69" i="15"/>
  <c r="L69" i="15"/>
  <c r="M69" i="15"/>
  <c r="J70" i="15"/>
  <c r="K70" i="15"/>
  <c r="L70" i="15"/>
  <c r="M70" i="15"/>
  <c r="J71" i="15"/>
  <c r="K71" i="15"/>
  <c r="L71" i="15"/>
  <c r="M71" i="15"/>
  <c r="J72" i="15"/>
  <c r="K72" i="15"/>
  <c r="L72" i="15"/>
  <c r="M72" i="15"/>
  <c r="J73" i="15"/>
  <c r="K73" i="15"/>
  <c r="L73" i="15"/>
  <c r="M73" i="15"/>
  <c r="J74" i="15"/>
  <c r="K74" i="15"/>
  <c r="L74" i="15"/>
  <c r="M74" i="15"/>
  <c r="J75" i="15"/>
  <c r="K75" i="15"/>
  <c r="L75" i="15"/>
  <c r="M75" i="15"/>
  <c r="J76" i="15"/>
  <c r="K76" i="15"/>
  <c r="L76" i="15"/>
  <c r="M76" i="15"/>
  <c r="J77" i="15"/>
  <c r="K77" i="15"/>
  <c r="L77" i="15"/>
  <c r="M77" i="15"/>
  <c r="J78" i="15"/>
  <c r="K78" i="15"/>
  <c r="L78" i="15"/>
  <c r="M78" i="15"/>
  <c r="J79" i="15"/>
  <c r="K79" i="15"/>
  <c r="L79" i="15"/>
  <c r="M79" i="15"/>
  <c r="J80" i="15"/>
  <c r="K80" i="15"/>
  <c r="L80" i="15"/>
  <c r="M80" i="15"/>
  <c r="J81" i="15"/>
  <c r="K81" i="15"/>
  <c r="L81" i="15"/>
  <c r="M81" i="15"/>
  <c r="J82" i="15"/>
  <c r="K82" i="15"/>
  <c r="L82" i="15"/>
  <c r="M82" i="15"/>
  <c r="J83" i="15"/>
  <c r="K83" i="15"/>
  <c r="L83" i="15"/>
  <c r="M83" i="15"/>
  <c r="J84" i="15"/>
  <c r="K84" i="15"/>
  <c r="L84" i="15"/>
  <c r="M84" i="15"/>
  <c r="J85" i="15"/>
  <c r="K85" i="15"/>
  <c r="L85" i="15"/>
  <c r="M85" i="15"/>
  <c r="J86" i="15"/>
  <c r="K86" i="15"/>
  <c r="L86" i="15"/>
  <c r="M86" i="15"/>
  <c r="J87" i="15"/>
  <c r="K87" i="15"/>
  <c r="L87" i="15"/>
  <c r="M87" i="15"/>
  <c r="J88" i="15"/>
  <c r="K88" i="15"/>
  <c r="L88" i="15"/>
  <c r="M88" i="15"/>
  <c r="J89" i="15"/>
  <c r="K89" i="15"/>
  <c r="L89" i="15"/>
  <c r="M89" i="15"/>
  <c r="J90" i="15"/>
  <c r="K90" i="15"/>
  <c r="L90" i="15"/>
  <c r="M90" i="15"/>
  <c r="J91" i="15"/>
  <c r="K91" i="15"/>
  <c r="L91" i="15"/>
  <c r="M91" i="15"/>
  <c r="J92" i="15"/>
  <c r="K92" i="15"/>
  <c r="L92" i="15"/>
  <c r="M92" i="15"/>
  <c r="J93" i="15"/>
  <c r="K93" i="15"/>
  <c r="L93" i="15"/>
  <c r="M93" i="15"/>
  <c r="J94" i="15"/>
  <c r="K94" i="15"/>
  <c r="L94" i="15"/>
  <c r="M94" i="15"/>
  <c r="J95" i="15"/>
  <c r="K95" i="15"/>
  <c r="L95" i="15"/>
  <c r="M95" i="15"/>
  <c r="J96" i="15"/>
  <c r="K96" i="15"/>
  <c r="L96" i="15"/>
  <c r="M96" i="15"/>
  <c r="J97" i="15"/>
  <c r="K97" i="15"/>
  <c r="L97" i="15"/>
  <c r="M97" i="15"/>
  <c r="J98" i="15"/>
  <c r="K98" i="15"/>
  <c r="L98" i="15"/>
  <c r="M98" i="15"/>
  <c r="J99" i="15"/>
  <c r="K99" i="15"/>
  <c r="L99" i="15"/>
  <c r="M99" i="15"/>
  <c r="J100" i="15"/>
  <c r="K100" i="15"/>
  <c r="L100" i="15"/>
  <c r="M100" i="15"/>
  <c r="J101" i="15"/>
  <c r="K101" i="15"/>
  <c r="L101" i="15"/>
  <c r="M101" i="15"/>
  <c r="J102" i="15"/>
  <c r="K102" i="15"/>
  <c r="L102" i="15"/>
  <c r="M102" i="15"/>
  <c r="J103" i="15"/>
  <c r="K103" i="15"/>
  <c r="L103" i="15"/>
  <c r="M103" i="15"/>
  <c r="J104" i="15"/>
  <c r="K104" i="15"/>
  <c r="L104" i="15"/>
  <c r="M104" i="15"/>
  <c r="L287" i="15"/>
  <c r="M26" i="15"/>
  <c r="L26" i="15"/>
  <c r="K26" i="15"/>
  <c r="J26" i="15"/>
  <c r="M25" i="15"/>
  <c r="L25" i="15"/>
  <c r="K25" i="15"/>
  <c r="J25" i="15"/>
  <c r="M24" i="15"/>
  <c r="L24" i="15"/>
  <c r="K24" i="15"/>
  <c r="J24" i="15"/>
  <c r="M23" i="15"/>
  <c r="L23" i="15"/>
  <c r="K23" i="15"/>
  <c r="J23" i="15"/>
  <c r="M22" i="15"/>
  <c r="L22" i="15"/>
  <c r="K22" i="15"/>
  <c r="J22" i="15"/>
  <c r="M21" i="15"/>
  <c r="L21" i="15"/>
  <c r="K21" i="15"/>
  <c r="J21" i="15"/>
  <c r="M20" i="15"/>
  <c r="L20" i="15"/>
  <c r="K20" i="15"/>
  <c r="J20" i="15"/>
  <c r="M19" i="15"/>
  <c r="L19" i="15"/>
  <c r="K19" i="15"/>
  <c r="J19" i="15"/>
  <c r="M18" i="15"/>
  <c r="L18" i="15"/>
  <c r="K18" i="15"/>
  <c r="J18" i="15"/>
  <c r="M17" i="15"/>
  <c r="L17" i="15"/>
  <c r="K17" i="15"/>
  <c r="J17" i="15"/>
  <c r="M16" i="15"/>
  <c r="L16" i="15"/>
  <c r="K16" i="15"/>
  <c r="J16" i="15"/>
  <c r="M15" i="15"/>
  <c r="L15" i="15"/>
  <c r="K15" i="15"/>
  <c r="J15" i="15"/>
  <c r="M14" i="15"/>
  <c r="L14" i="15"/>
  <c r="K14" i="15"/>
  <c r="J14" i="15"/>
  <c r="M13" i="15"/>
  <c r="L13" i="15"/>
  <c r="K13" i="15"/>
  <c r="J13" i="15"/>
  <c r="C9" i="15"/>
  <c r="L4" i="15"/>
  <c r="L3" i="15"/>
  <c r="D3" i="15"/>
  <c r="M2" i="15"/>
  <c r="K2" i="15"/>
  <c r="K1" i="15"/>
  <c r="E282" i="15" l="1"/>
  <c r="E284" i="15" s="1"/>
  <c r="E285" i="15" s="1"/>
  <c r="E283" i="15" l="1"/>
  <c r="C9" i="10"/>
  <c r="L42" i="3" l="1"/>
  <c r="J16" i="3" l="1"/>
  <c r="J17" i="10"/>
  <c r="D45" i="10"/>
  <c r="D89" i="10" s="1"/>
  <c r="D133" i="10" s="1"/>
  <c r="D46" i="8"/>
  <c r="D91" i="8" s="1"/>
  <c r="C9" i="8"/>
  <c r="C9" i="6"/>
  <c r="D45" i="6"/>
  <c r="L4" i="10"/>
  <c r="L48" i="10" s="1"/>
  <c r="L92" i="10" s="1"/>
  <c r="L136" i="10" s="1"/>
  <c r="L3" i="10"/>
  <c r="L47" i="10" s="1"/>
  <c r="L91" i="10" s="1"/>
  <c r="L135" i="10" s="1"/>
  <c r="D3" i="10"/>
  <c r="D47" i="10" s="1"/>
  <c r="D91" i="10" s="1"/>
  <c r="D135" i="10" s="1"/>
  <c r="M2" i="10"/>
  <c r="M46" i="10" s="1"/>
  <c r="M90" i="10" s="1"/>
  <c r="M134" i="10" s="1"/>
  <c r="K2" i="10"/>
  <c r="K46" i="10" s="1"/>
  <c r="K90" i="10" s="1"/>
  <c r="K134" i="10" s="1"/>
  <c r="K1" i="10"/>
  <c r="K45" i="10" s="1"/>
  <c r="K89" i="10" s="1"/>
  <c r="K133" i="10" s="1"/>
  <c r="L4" i="8"/>
  <c r="L49" i="8" s="1"/>
  <c r="L94" i="8" s="1"/>
  <c r="L3" i="8"/>
  <c r="L48" i="8" s="1"/>
  <c r="L93" i="8" s="1"/>
  <c r="D3" i="8"/>
  <c r="D48" i="8" s="1"/>
  <c r="D93" i="8" s="1"/>
  <c r="M2" i="8"/>
  <c r="M47" i="8" s="1"/>
  <c r="M92" i="8" s="1"/>
  <c r="K2" i="8"/>
  <c r="K47" i="8" s="1"/>
  <c r="K92" i="8" s="1"/>
  <c r="K1" i="8"/>
  <c r="K46" i="8" s="1"/>
  <c r="K91" i="8" s="1"/>
  <c r="L4" i="6"/>
  <c r="L48" i="6" s="1"/>
  <c r="L3" i="6"/>
  <c r="L47" i="6" s="1"/>
  <c r="D3" i="6"/>
  <c r="D47" i="6" s="1"/>
  <c r="M2" i="6"/>
  <c r="M46" i="6" s="1"/>
  <c r="K2" i="6"/>
  <c r="K46" i="6" s="1"/>
  <c r="K1" i="6"/>
  <c r="K45" i="6" s="1"/>
  <c r="L171" i="10"/>
  <c r="L129" i="8"/>
  <c r="L83" i="6"/>
  <c r="D3" i="3" l="1"/>
  <c r="L3" i="3"/>
  <c r="L4" i="3"/>
  <c r="K2" i="3"/>
  <c r="K1" i="3"/>
  <c r="M2" i="3"/>
  <c r="C9" i="3" l="1"/>
  <c r="J23" i="3" l="1"/>
  <c r="K23" i="3"/>
  <c r="L23" i="3"/>
  <c r="M23" i="3"/>
  <c r="J24" i="3"/>
  <c r="K24" i="3"/>
  <c r="L24" i="3"/>
  <c r="M24" i="3"/>
  <c r="J25" i="3"/>
  <c r="K25" i="3"/>
  <c r="L25" i="3"/>
  <c r="M25" i="3"/>
  <c r="J26" i="3"/>
  <c r="K26" i="3"/>
  <c r="L26" i="3"/>
  <c r="M26" i="3"/>
  <c r="J27" i="3"/>
  <c r="K27" i="3"/>
  <c r="L27" i="3"/>
  <c r="M27" i="3"/>
  <c r="K22" i="3"/>
  <c r="L22" i="3"/>
  <c r="M22" i="3"/>
  <c r="J13" i="3"/>
  <c r="K13" i="3"/>
  <c r="L13" i="3"/>
  <c r="M13" i="3"/>
  <c r="J14" i="3"/>
  <c r="K14" i="3"/>
  <c r="L14" i="3"/>
  <c r="M14" i="3"/>
  <c r="J15" i="3"/>
  <c r="K15" i="3"/>
  <c r="L15" i="3"/>
  <c r="M15" i="3"/>
  <c r="K16" i="3" l="1"/>
  <c r="L16" i="3"/>
  <c r="M16" i="3"/>
  <c r="J17" i="3"/>
  <c r="K17" i="3"/>
  <c r="L17" i="3"/>
  <c r="M17" i="3"/>
  <c r="J18" i="3"/>
  <c r="K18" i="3"/>
  <c r="L18" i="3"/>
  <c r="M18" i="3"/>
  <c r="J19" i="3"/>
  <c r="K19" i="3"/>
  <c r="L19" i="3"/>
  <c r="M19" i="3"/>
  <c r="L21" i="11" l="1"/>
  <c r="E160" i="10" s="1"/>
  <c r="K21" i="11"/>
  <c r="E159" i="10" s="1"/>
  <c r="J21" i="11"/>
  <c r="M121" i="10"/>
  <c r="L121" i="10"/>
  <c r="K121" i="10"/>
  <c r="J121" i="10"/>
  <c r="M120" i="10"/>
  <c r="L120" i="10"/>
  <c r="K120" i="10"/>
  <c r="J120" i="10"/>
  <c r="M119" i="10"/>
  <c r="L119" i="10"/>
  <c r="K119" i="10"/>
  <c r="J119" i="10"/>
  <c r="M118" i="10"/>
  <c r="L118" i="10"/>
  <c r="K118" i="10"/>
  <c r="J118" i="10"/>
  <c r="M117" i="10"/>
  <c r="L117" i="10"/>
  <c r="K117" i="10"/>
  <c r="J117" i="10"/>
  <c r="M116" i="10"/>
  <c r="L116" i="10"/>
  <c r="K116" i="10"/>
  <c r="J116" i="10"/>
  <c r="M115" i="10"/>
  <c r="L115" i="10"/>
  <c r="K115" i="10"/>
  <c r="J115" i="10"/>
  <c r="M114" i="10"/>
  <c r="L114" i="10"/>
  <c r="K114" i="10"/>
  <c r="J114" i="10"/>
  <c r="M113" i="10"/>
  <c r="L113" i="10"/>
  <c r="K113" i="10"/>
  <c r="J113" i="10"/>
  <c r="M112" i="10"/>
  <c r="L112" i="10"/>
  <c r="K112" i="10"/>
  <c r="J112" i="10"/>
  <c r="M111" i="10"/>
  <c r="L111" i="10"/>
  <c r="K111" i="10"/>
  <c r="J111" i="10"/>
  <c r="M110" i="10"/>
  <c r="L110" i="10"/>
  <c r="K110" i="10"/>
  <c r="J110" i="10"/>
  <c r="M109" i="10"/>
  <c r="L109" i="10"/>
  <c r="K109" i="10"/>
  <c r="J109" i="10"/>
  <c r="M108" i="10"/>
  <c r="L108" i="10"/>
  <c r="K108" i="10"/>
  <c r="J108" i="10"/>
  <c r="M107" i="10"/>
  <c r="L107" i="10"/>
  <c r="K107" i="10"/>
  <c r="J107" i="10"/>
  <c r="M106" i="10"/>
  <c r="L106" i="10"/>
  <c r="K106" i="10"/>
  <c r="J106" i="10"/>
  <c r="M105" i="10"/>
  <c r="L105" i="10"/>
  <c r="K105" i="10"/>
  <c r="J105" i="10"/>
  <c r="M104" i="10"/>
  <c r="L104" i="10"/>
  <c r="K104" i="10"/>
  <c r="J104" i="10"/>
  <c r="M103" i="10"/>
  <c r="L103" i="10"/>
  <c r="K103" i="10"/>
  <c r="J103" i="10"/>
  <c r="M102" i="10"/>
  <c r="L102" i="10"/>
  <c r="K102" i="10"/>
  <c r="J102" i="10"/>
  <c r="M101" i="10"/>
  <c r="L101" i="10"/>
  <c r="K101" i="10"/>
  <c r="J101" i="10"/>
  <c r="M100" i="10"/>
  <c r="L100" i="10"/>
  <c r="K100" i="10"/>
  <c r="J100" i="10"/>
  <c r="M99" i="10"/>
  <c r="L99" i="10"/>
  <c r="K99" i="10"/>
  <c r="J99" i="10"/>
  <c r="M98" i="10"/>
  <c r="L98" i="10"/>
  <c r="K98" i="10"/>
  <c r="J98" i="10"/>
  <c r="M97" i="10"/>
  <c r="L97" i="10"/>
  <c r="K97" i="10"/>
  <c r="J97" i="10"/>
  <c r="M96" i="10"/>
  <c r="L96" i="10"/>
  <c r="K96" i="10"/>
  <c r="J96" i="10"/>
  <c r="M95" i="10"/>
  <c r="L95" i="10"/>
  <c r="K95" i="10"/>
  <c r="J95" i="10"/>
  <c r="M156" i="10"/>
  <c r="L156" i="10"/>
  <c r="K156" i="10"/>
  <c r="J156" i="10"/>
  <c r="M155" i="10"/>
  <c r="L155" i="10"/>
  <c r="K155" i="10"/>
  <c r="J155" i="10"/>
  <c r="M154" i="10"/>
  <c r="L154" i="10"/>
  <c r="K154" i="10"/>
  <c r="J154" i="10"/>
  <c r="M153" i="10"/>
  <c r="L153" i="10"/>
  <c r="K153" i="10"/>
  <c r="J153" i="10"/>
  <c r="M152" i="10"/>
  <c r="L152" i="10"/>
  <c r="K152" i="10"/>
  <c r="J152" i="10"/>
  <c r="M151" i="10"/>
  <c r="L151" i="10"/>
  <c r="K151" i="10"/>
  <c r="J151" i="10"/>
  <c r="M150" i="10"/>
  <c r="L150" i="10"/>
  <c r="K150" i="10"/>
  <c r="J150" i="10"/>
  <c r="M149" i="10"/>
  <c r="L149" i="10"/>
  <c r="K149" i="10"/>
  <c r="J149" i="10"/>
  <c r="M148" i="10"/>
  <c r="L148" i="10"/>
  <c r="K148" i="10"/>
  <c r="J148" i="10"/>
  <c r="M147" i="10"/>
  <c r="L147" i="10"/>
  <c r="K147" i="10"/>
  <c r="J147" i="10"/>
  <c r="M146" i="10"/>
  <c r="L146" i="10"/>
  <c r="K146" i="10"/>
  <c r="J146" i="10"/>
  <c r="M145" i="10"/>
  <c r="L145" i="10"/>
  <c r="K145" i="10"/>
  <c r="J145" i="10"/>
  <c r="M144" i="10"/>
  <c r="L144" i="10"/>
  <c r="K144" i="10"/>
  <c r="J144" i="10"/>
  <c r="M143" i="10"/>
  <c r="L143" i="10"/>
  <c r="K143" i="10"/>
  <c r="J143" i="10"/>
  <c r="M142" i="10"/>
  <c r="L142" i="10"/>
  <c r="K142" i="10"/>
  <c r="J142" i="10"/>
  <c r="M141" i="10"/>
  <c r="L141" i="10"/>
  <c r="K141" i="10"/>
  <c r="J141" i="10"/>
  <c r="M140" i="10"/>
  <c r="L140" i="10"/>
  <c r="K140" i="10"/>
  <c r="J140" i="10"/>
  <c r="M139" i="10"/>
  <c r="L139" i="10"/>
  <c r="K139" i="10"/>
  <c r="J139" i="10"/>
  <c r="M77" i="10"/>
  <c r="L77" i="10"/>
  <c r="K77" i="10"/>
  <c r="J77" i="10"/>
  <c r="M76" i="10"/>
  <c r="L76" i="10"/>
  <c r="K76" i="10"/>
  <c r="J76" i="10"/>
  <c r="M75" i="10"/>
  <c r="L75" i="10"/>
  <c r="K75" i="10"/>
  <c r="J75" i="10"/>
  <c r="M74" i="10"/>
  <c r="L74" i="10"/>
  <c r="K74" i="10"/>
  <c r="J74" i="10"/>
  <c r="M73" i="10"/>
  <c r="L73" i="10"/>
  <c r="K73" i="10"/>
  <c r="J73" i="10"/>
  <c r="M72" i="10"/>
  <c r="L72" i="10"/>
  <c r="K72" i="10"/>
  <c r="J72" i="10"/>
  <c r="M71" i="10"/>
  <c r="L71" i="10"/>
  <c r="K71" i="10"/>
  <c r="J71" i="10"/>
  <c r="M70" i="10"/>
  <c r="L70" i="10"/>
  <c r="K70" i="10"/>
  <c r="J70" i="10"/>
  <c r="M69" i="10"/>
  <c r="L69" i="10"/>
  <c r="K69" i="10"/>
  <c r="J69" i="10"/>
  <c r="M68" i="10"/>
  <c r="L68" i="10"/>
  <c r="K68" i="10"/>
  <c r="J68" i="10"/>
  <c r="M67" i="10"/>
  <c r="L67" i="10"/>
  <c r="K67" i="10"/>
  <c r="J67" i="10"/>
  <c r="M66" i="10"/>
  <c r="L66" i="10"/>
  <c r="K66" i="10"/>
  <c r="J66" i="10"/>
  <c r="M65" i="10"/>
  <c r="L65" i="10"/>
  <c r="K65" i="10"/>
  <c r="J65" i="10"/>
  <c r="M64" i="10"/>
  <c r="L64" i="10"/>
  <c r="K64" i="10"/>
  <c r="J64" i="10"/>
  <c r="M63" i="10"/>
  <c r="L63" i="10"/>
  <c r="K63" i="10"/>
  <c r="J63" i="10"/>
  <c r="M62" i="10"/>
  <c r="L62" i="10"/>
  <c r="K62" i="10"/>
  <c r="J62" i="10"/>
  <c r="M61" i="10"/>
  <c r="L61" i="10"/>
  <c r="K61" i="10"/>
  <c r="J61" i="10"/>
  <c r="M60" i="10"/>
  <c r="L60" i="10"/>
  <c r="K60" i="10"/>
  <c r="J60" i="10"/>
  <c r="M59" i="10"/>
  <c r="L59" i="10"/>
  <c r="K59" i="10"/>
  <c r="J59" i="10"/>
  <c r="M58" i="10"/>
  <c r="L58" i="10"/>
  <c r="K58" i="10"/>
  <c r="J58" i="10"/>
  <c r="M57" i="10"/>
  <c r="L57" i="10"/>
  <c r="K57" i="10"/>
  <c r="J57" i="10"/>
  <c r="M56" i="10"/>
  <c r="L56" i="10"/>
  <c r="K56" i="10"/>
  <c r="J56" i="10"/>
  <c r="M55" i="10"/>
  <c r="L55" i="10"/>
  <c r="K55" i="10"/>
  <c r="J55" i="10"/>
  <c r="M54" i="10"/>
  <c r="L54" i="10"/>
  <c r="K54" i="10"/>
  <c r="J54" i="10"/>
  <c r="M53" i="10"/>
  <c r="L53" i="10"/>
  <c r="K53" i="10"/>
  <c r="J53" i="10"/>
  <c r="M52" i="10"/>
  <c r="L52" i="10"/>
  <c r="K52" i="10"/>
  <c r="J52" i="10"/>
  <c r="M51" i="10"/>
  <c r="L51" i="10"/>
  <c r="K51" i="10"/>
  <c r="J51" i="10"/>
  <c r="M39" i="10"/>
  <c r="L39" i="10"/>
  <c r="K39" i="10"/>
  <c r="J39" i="10"/>
  <c r="M38" i="10"/>
  <c r="L38" i="10"/>
  <c r="K38" i="10"/>
  <c r="J38" i="10"/>
  <c r="M37" i="10"/>
  <c r="L37" i="10"/>
  <c r="K37" i="10"/>
  <c r="J37" i="10"/>
  <c r="M36" i="10"/>
  <c r="L36" i="10"/>
  <c r="K36" i="10"/>
  <c r="J36" i="10"/>
  <c r="M35" i="10"/>
  <c r="L35" i="10"/>
  <c r="K35" i="10"/>
  <c r="J35" i="10"/>
  <c r="M34" i="10"/>
  <c r="L34" i="10"/>
  <c r="K34" i="10"/>
  <c r="J34" i="10"/>
  <c r="M33" i="10"/>
  <c r="L33" i="10"/>
  <c r="K33" i="10"/>
  <c r="J33" i="10"/>
  <c r="M32" i="10"/>
  <c r="L32" i="10"/>
  <c r="K32" i="10"/>
  <c r="J32" i="10"/>
  <c r="M31" i="10"/>
  <c r="L31" i="10"/>
  <c r="K31" i="10"/>
  <c r="J31" i="10"/>
  <c r="M30" i="10"/>
  <c r="L30" i="10"/>
  <c r="K30" i="10"/>
  <c r="J30" i="10"/>
  <c r="M29" i="10"/>
  <c r="L29" i="10"/>
  <c r="K29" i="10"/>
  <c r="J29" i="10"/>
  <c r="M28" i="10"/>
  <c r="L28" i="10"/>
  <c r="K28" i="10"/>
  <c r="J28" i="10"/>
  <c r="M27" i="10"/>
  <c r="L27" i="10"/>
  <c r="K27" i="10"/>
  <c r="J27" i="10"/>
  <c r="M26" i="10"/>
  <c r="L26" i="10"/>
  <c r="K26" i="10"/>
  <c r="J26" i="10"/>
  <c r="M25" i="10"/>
  <c r="L25" i="10"/>
  <c r="K25" i="10"/>
  <c r="J25" i="10"/>
  <c r="M24" i="10"/>
  <c r="L24" i="10"/>
  <c r="K24" i="10"/>
  <c r="J24" i="10"/>
  <c r="M23" i="10"/>
  <c r="L23" i="10"/>
  <c r="K23" i="10"/>
  <c r="J23" i="10"/>
  <c r="M22" i="10"/>
  <c r="L22" i="10"/>
  <c r="K22" i="10"/>
  <c r="J22" i="10"/>
  <c r="M21" i="10"/>
  <c r="L21" i="10"/>
  <c r="K21" i="10"/>
  <c r="J21" i="10"/>
  <c r="M20" i="10"/>
  <c r="L20" i="10"/>
  <c r="K20" i="10"/>
  <c r="J20" i="10"/>
  <c r="M19" i="10"/>
  <c r="L19" i="10"/>
  <c r="K19" i="10"/>
  <c r="J19" i="10"/>
  <c r="M18" i="10"/>
  <c r="L18" i="10"/>
  <c r="K18" i="10"/>
  <c r="J18" i="10"/>
  <c r="M17" i="10"/>
  <c r="L17" i="10"/>
  <c r="K17" i="10"/>
  <c r="M16" i="10"/>
  <c r="L16" i="10"/>
  <c r="K16" i="10"/>
  <c r="J16" i="10"/>
  <c r="M15" i="10"/>
  <c r="L15" i="10"/>
  <c r="K15" i="10"/>
  <c r="J15" i="10"/>
  <c r="M14" i="10"/>
  <c r="L14" i="10"/>
  <c r="K14" i="10"/>
  <c r="J14" i="10"/>
  <c r="M13" i="10"/>
  <c r="L13" i="10"/>
  <c r="K13" i="10"/>
  <c r="J13" i="10"/>
  <c r="J97" i="8"/>
  <c r="K97" i="8"/>
  <c r="L97" i="8"/>
  <c r="M97" i="8"/>
  <c r="J98" i="8"/>
  <c r="K98" i="8"/>
  <c r="L98" i="8"/>
  <c r="M98" i="8"/>
  <c r="J99" i="8"/>
  <c r="K22" i="9" s="1"/>
  <c r="K99" i="8"/>
  <c r="L99" i="8"/>
  <c r="M99" i="8"/>
  <c r="J100" i="8"/>
  <c r="K100" i="8"/>
  <c r="L100" i="8"/>
  <c r="M100" i="8"/>
  <c r="J101" i="8"/>
  <c r="K101" i="8"/>
  <c r="L101" i="8"/>
  <c r="M101" i="8"/>
  <c r="J102" i="8"/>
  <c r="L22" i="9" s="1"/>
  <c r="K102" i="8"/>
  <c r="L102" i="8"/>
  <c r="M102" i="8"/>
  <c r="J103" i="8"/>
  <c r="K103" i="8"/>
  <c r="L103" i="8"/>
  <c r="M103" i="8"/>
  <c r="J104" i="8"/>
  <c r="K104" i="8"/>
  <c r="L104" i="8"/>
  <c r="M104" i="8"/>
  <c r="J105" i="8"/>
  <c r="K105" i="8"/>
  <c r="L105" i="8"/>
  <c r="M105" i="8"/>
  <c r="J106" i="8"/>
  <c r="K106" i="8"/>
  <c r="L106" i="8"/>
  <c r="M106" i="8"/>
  <c r="J52" i="8"/>
  <c r="K52" i="8"/>
  <c r="L52" i="8"/>
  <c r="J53" i="8"/>
  <c r="K53" i="8"/>
  <c r="L53" i="8"/>
  <c r="J54" i="8"/>
  <c r="K54" i="8"/>
  <c r="L54" i="8"/>
  <c r="J55" i="8"/>
  <c r="K55" i="8"/>
  <c r="L55" i="8"/>
  <c r="J56" i="8"/>
  <c r="K56" i="8"/>
  <c r="L56" i="8"/>
  <c r="J57" i="8"/>
  <c r="K57" i="8"/>
  <c r="L57" i="8"/>
  <c r="J58" i="8"/>
  <c r="K58" i="8"/>
  <c r="L58" i="8"/>
  <c r="J14" i="8"/>
  <c r="K14" i="8"/>
  <c r="J15" i="8"/>
  <c r="K15" i="8"/>
  <c r="J16" i="8"/>
  <c r="K16" i="8"/>
  <c r="J17" i="8"/>
  <c r="K17" i="8"/>
  <c r="J18" i="8"/>
  <c r="K18" i="8"/>
  <c r="J19" i="8"/>
  <c r="K19" i="8"/>
  <c r="J20" i="8"/>
  <c r="K20" i="8"/>
  <c r="L21" i="9"/>
  <c r="E118" i="8" s="1"/>
  <c r="K21" i="9"/>
  <c r="E117" i="8" s="1"/>
  <c r="J21" i="9"/>
  <c r="M78" i="8"/>
  <c r="L78" i="8"/>
  <c r="K78" i="8"/>
  <c r="J78" i="8"/>
  <c r="M77" i="8"/>
  <c r="L77" i="8"/>
  <c r="K77" i="8"/>
  <c r="J77" i="8"/>
  <c r="M76" i="8"/>
  <c r="L76" i="8"/>
  <c r="K76" i="8"/>
  <c r="J76" i="8"/>
  <c r="M75" i="8"/>
  <c r="L75" i="8"/>
  <c r="K75" i="8"/>
  <c r="J75" i="8"/>
  <c r="M74" i="8"/>
  <c r="L74" i="8"/>
  <c r="K74" i="8"/>
  <c r="J74" i="8"/>
  <c r="M73" i="8"/>
  <c r="L73" i="8"/>
  <c r="K73" i="8"/>
  <c r="J73" i="8"/>
  <c r="M72" i="8"/>
  <c r="L72" i="8"/>
  <c r="K72" i="8"/>
  <c r="J72" i="8"/>
  <c r="M71" i="8"/>
  <c r="L71" i="8"/>
  <c r="K71" i="8"/>
  <c r="J71" i="8"/>
  <c r="M70" i="8"/>
  <c r="L70" i="8"/>
  <c r="K70" i="8"/>
  <c r="J70" i="8"/>
  <c r="M69" i="8"/>
  <c r="L69" i="8"/>
  <c r="K69" i="8"/>
  <c r="J69" i="8"/>
  <c r="M68" i="8"/>
  <c r="L68" i="8"/>
  <c r="K68" i="8"/>
  <c r="J68" i="8"/>
  <c r="M67" i="8"/>
  <c r="L67" i="8"/>
  <c r="K67" i="8"/>
  <c r="J67" i="8"/>
  <c r="M66" i="8"/>
  <c r="L66" i="8"/>
  <c r="K66" i="8"/>
  <c r="J66" i="8"/>
  <c r="M65" i="8"/>
  <c r="L65" i="8"/>
  <c r="K65" i="8"/>
  <c r="J65" i="8"/>
  <c r="M64" i="8"/>
  <c r="L64" i="8"/>
  <c r="K64" i="8"/>
  <c r="J64" i="8"/>
  <c r="M63" i="8"/>
  <c r="L63" i="8"/>
  <c r="K63" i="8"/>
  <c r="J63" i="8"/>
  <c r="M62" i="8"/>
  <c r="L62" i="8"/>
  <c r="K62" i="8"/>
  <c r="J62" i="8"/>
  <c r="M61" i="8"/>
  <c r="L61" i="8"/>
  <c r="K61" i="8"/>
  <c r="J61" i="8"/>
  <c r="M60" i="8"/>
  <c r="L60" i="8"/>
  <c r="K60" i="8"/>
  <c r="J60" i="8"/>
  <c r="M59" i="8"/>
  <c r="L59" i="8"/>
  <c r="K59" i="8"/>
  <c r="J59" i="8"/>
  <c r="M58" i="8"/>
  <c r="M57" i="8"/>
  <c r="M56" i="8"/>
  <c r="M55" i="8"/>
  <c r="M54" i="8"/>
  <c r="M53" i="8"/>
  <c r="M52" i="8"/>
  <c r="M114" i="8"/>
  <c r="L114" i="8"/>
  <c r="K114" i="8"/>
  <c r="J114" i="8"/>
  <c r="M113" i="8"/>
  <c r="L113" i="8"/>
  <c r="K113" i="8"/>
  <c r="J113" i="8"/>
  <c r="M112" i="8"/>
  <c r="L112" i="8"/>
  <c r="K112" i="8"/>
  <c r="J112" i="8"/>
  <c r="M111" i="8"/>
  <c r="L111" i="8"/>
  <c r="K111" i="8"/>
  <c r="J111" i="8"/>
  <c r="M110" i="8"/>
  <c r="L110" i="8"/>
  <c r="K110" i="8"/>
  <c r="J110" i="8"/>
  <c r="M109" i="8"/>
  <c r="L109" i="8"/>
  <c r="K109" i="8"/>
  <c r="J109" i="8"/>
  <c r="M108" i="8"/>
  <c r="L108" i="8"/>
  <c r="K108" i="8"/>
  <c r="J108" i="8"/>
  <c r="M107" i="8"/>
  <c r="L107" i="8"/>
  <c r="K107" i="8"/>
  <c r="J107" i="8"/>
  <c r="M39" i="8"/>
  <c r="L39" i="8"/>
  <c r="K39" i="8"/>
  <c r="J39" i="8"/>
  <c r="M38" i="8"/>
  <c r="L38" i="8"/>
  <c r="K38" i="8"/>
  <c r="J38" i="8"/>
  <c r="M37" i="8"/>
  <c r="L37" i="8"/>
  <c r="K37" i="8"/>
  <c r="J37" i="8"/>
  <c r="M36" i="8"/>
  <c r="L36" i="8"/>
  <c r="K36" i="8"/>
  <c r="J36" i="8"/>
  <c r="M35" i="8"/>
  <c r="L35" i="8"/>
  <c r="K35" i="8"/>
  <c r="J35" i="8"/>
  <c r="M34" i="8"/>
  <c r="L34" i="8"/>
  <c r="K34" i="8"/>
  <c r="J34" i="8"/>
  <c r="M33" i="8"/>
  <c r="L33" i="8"/>
  <c r="K33" i="8"/>
  <c r="J33" i="8"/>
  <c r="M32" i="8"/>
  <c r="L32" i="8"/>
  <c r="K32" i="8"/>
  <c r="J32" i="8"/>
  <c r="M31" i="8"/>
  <c r="L31" i="8"/>
  <c r="K31" i="8"/>
  <c r="J31" i="8"/>
  <c r="M30" i="8"/>
  <c r="L30" i="8"/>
  <c r="K30" i="8"/>
  <c r="J30" i="8"/>
  <c r="M29" i="8"/>
  <c r="L29" i="8"/>
  <c r="K29" i="8"/>
  <c r="J29" i="8"/>
  <c r="M28" i="8"/>
  <c r="L28" i="8"/>
  <c r="K28" i="8"/>
  <c r="J28" i="8"/>
  <c r="M27" i="8"/>
  <c r="L27" i="8"/>
  <c r="K27" i="8"/>
  <c r="J27" i="8"/>
  <c r="M26" i="8"/>
  <c r="L26" i="8"/>
  <c r="K26" i="8"/>
  <c r="J26" i="8"/>
  <c r="M25" i="8"/>
  <c r="L25" i="8"/>
  <c r="K25" i="8"/>
  <c r="J25" i="8"/>
  <c r="M24" i="8"/>
  <c r="L24" i="8"/>
  <c r="K24" i="8"/>
  <c r="J24" i="8"/>
  <c r="M23" i="8"/>
  <c r="L23" i="8"/>
  <c r="K23" i="8"/>
  <c r="J23" i="8"/>
  <c r="M22" i="8"/>
  <c r="L22" i="8"/>
  <c r="K22" i="8"/>
  <c r="J22" i="8"/>
  <c r="M21" i="8"/>
  <c r="L21" i="8"/>
  <c r="K21" i="8"/>
  <c r="J21" i="8"/>
  <c r="M20" i="8"/>
  <c r="L20" i="8"/>
  <c r="M19" i="8"/>
  <c r="L19" i="8"/>
  <c r="M18" i="8"/>
  <c r="L18" i="8"/>
  <c r="M17" i="8"/>
  <c r="L17" i="8"/>
  <c r="M16" i="8"/>
  <c r="L16" i="8"/>
  <c r="M15" i="8"/>
  <c r="L15" i="8"/>
  <c r="M14" i="8"/>
  <c r="L14" i="8"/>
  <c r="M13" i="8"/>
  <c r="L13" i="8"/>
  <c r="K13" i="8"/>
  <c r="J13" i="8"/>
  <c r="L21" i="7"/>
  <c r="E72" i="6" s="1"/>
  <c r="K21" i="7"/>
  <c r="E71" i="6" s="1"/>
  <c r="E70" i="6"/>
  <c r="J61" i="6"/>
  <c r="K61" i="6"/>
  <c r="L61" i="6"/>
  <c r="M61" i="6"/>
  <c r="J62" i="6"/>
  <c r="K62" i="6"/>
  <c r="L62" i="6"/>
  <c r="M62" i="6"/>
  <c r="J63" i="6"/>
  <c r="K63" i="6"/>
  <c r="L63" i="6"/>
  <c r="M63" i="6"/>
  <c r="J64" i="6"/>
  <c r="K64" i="6"/>
  <c r="L64" i="6"/>
  <c r="M64" i="6"/>
  <c r="J65" i="6"/>
  <c r="K65" i="6"/>
  <c r="L65" i="6"/>
  <c r="M65" i="6"/>
  <c r="J66" i="6"/>
  <c r="K66" i="6"/>
  <c r="L66" i="6"/>
  <c r="M66" i="6"/>
  <c r="J67" i="6"/>
  <c r="K67" i="6"/>
  <c r="L67" i="6"/>
  <c r="M67" i="6"/>
  <c r="J68" i="6"/>
  <c r="K68" i="6"/>
  <c r="L68" i="6"/>
  <c r="M68" i="6"/>
  <c r="J23" i="6"/>
  <c r="K23" i="6"/>
  <c r="L23" i="6"/>
  <c r="M23" i="6"/>
  <c r="J24" i="6"/>
  <c r="K24" i="6"/>
  <c r="L24" i="6"/>
  <c r="M24" i="6"/>
  <c r="J25" i="6"/>
  <c r="K25" i="6"/>
  <c r="L25" i="6"/>
  <c r="M25" i="6"/>
  <c r="J26" i="6"/>
  <c r="K26" i="6"/>
  <c r="L26" i="6"/>
  <c r="M26" i="6"/>
  <c r="J27" i="6"/>
  <c r="K27" i="6"/>
  <c r="L27" i="6"/>
  <c r="M27" i="6"/>
  <c r="J28" i="6"/>
  <c r="K28" i="6"/>
  <c r="L28" i="6"/>
  <c r="M28" i="6"/>
  <c r="J29" i="6"/>
  <c r="K29" i="6"/>
  <c r="L29" i="6"/>
  <c r="M29" i="6"/>
  <c r="J30" i="6"/>
  <c r="K30" i="6"/>
  <c r="L30" i="6"/>
  <c r="M30" i="6"/>
  <c r="J31" i="6"/>
  <c r="K31" i="6"/>
  <c r="L31" i="6"/>
  <c r="M31" i="6"/>
  <c r="J32" i="6"/>
  <c r="K32" i="6"/>
  <c r="L32" i="6"/>
  <c r="M32" i="6"/>
  <c r="J33" i="6"/>
  <c r="K33" i="6"/>
  <c r="L33" i="6"/>
  <c r="M33" i="6"/>
  <c r="J34" i="6"/>
  <c r="K34" i="6"/>
  <c r="L34" i="6"/>
  <c r="M34" i="6"/>
  <c r="J35" i="6"/>
  <c r="K35" i="6"/>
  <c r="L35" i="6"/>
  <c r="M35" i="6"/>
  <c r="J36" i="6"/>
  <c r="K36" i="6"/>
  <c r="L36" i="6"/>
  <c r="M36" i="6"/>
  <c r="J37" i="6"/>
  <c r="K37" i="6"/>
  <c r="L37" i="6"/>
  <c r="M37" i="6"/>
  <c r="J38" i="6"/>
  <c r="K38" i="6"/>
  <c r="L38" i="6"/>
  <c r="M38" i="6"/>
  <c r="J39" i="6"/>
  <c r="K39" i="6"/>
  <c r="L39" i="6"/>
  <c r="M39" i="6"/>
  <c r="M60" i="6"/>
  <c r="L60" i="6"/>
  <c r="K60" i="6"/>
  <c r="J60" i="6"/>
  <c r="M59" i="6"/>
  <c r="L59" i="6"/>
  <c r="K59" i="6"/>
  <c r="J59" i="6"/>
  <c r="M58" i="6"/>
  <c r="L58" i="6"/>
  <c r="K58" i="6"/>
  <c r="J58" i="6"/>
  <c r="M57" i="6"/>
  <c r="L57" i="6"/>
  <c r="K57" i="6"/>
  <c r="J57" i="6"/>
  <c r="M56" i="6"/>
  <c r="L56" i="6"/>
  <c r="K56" i="6"/>
  <c r="J56" i="6"/>
  <c r="M55" i="6"/>
  <c r="L55" i="6"/>
  <c r="K55" i="6"/>
  <c r="J55" i="6"/>
  <c r="M54" i="6"/>
  <c r="L54" i="6"/>
  <c r="K54" i="6"/>
  <c r="J54" i="6"/>
  <c r="M53" i="6"/>
  <c r="L53" i="6"/>
  <c r="K53" i="6"/>
  <c r="J53" i="6"/>
  <c r="K22" i="7" s="1"/>
  <c r="M52" i="6"/>
  <c r="L52" i="6"/>
  <c r="K52" i="6"/>
  <c r="J52" i="6"/>
  <c r="M51" i="6"/>
  <c r="L51" i="6"/>
  <c r="K51" i="6"/>
  <c r="J51" i="6"/>
  <c r="M22" i="6"/>
  <c r="L22" i="6"/>
  <c r="K22" i="6"/>
  <c r="J22" i="6"/>
  <c r="M21" i="6"/>
  <c r="L21" i="6"/>
  <c r="K21" i="6"/>
  <c r="J21" i="6"/>
  <c r="M20" i="6"/>
  <c r="L20" i="6"/>
  <c r="K20" i="6"/>
  <c r="J20" i="6"/>
  <c r="M19" i="6"/>
  <c r="L19" i="6"/>
  <c r="K19" i="6"/>
  <c r="J19" i="6"/>
  <c r="M18" i="6"/>
  <c r="L18" i="6"/>
  <c r="K18" i="6"/>
  <c r="J18" i="6"/>
  <c r="M17" i="6"/>
  <c r="L17" i="6"/>
  <c r="K17" i="6"/>
  <c r="J17" i="6"/>
  <c r="M16" i="6"/>
  <c r="L16" i="6"/>
  <c r="K16" i="6"/>
  <c r="J16" i="6"/>
  <c r="M15" i="6"/>
  <c r="L15" i="6"/>
  <c r="K15" i="6"/>
  <c r="J15" i="6"/>
  <c r="M14" i="6"/>
  <c r="L14" i="6"/>
  <c r="K14" i="6"/>
  <c r="J14" i="6"/>
  <c r="M13" i="6"/>
  <c r="L13" i="6"/>
  <c r="K13" i="6"/>
  <c r="J13" i="6"/>
  <c r="M22" i="7" s="1"/>
  <c r="J20" i="3"/>
  <c r="K20" i="3"/>
  <c r="L20" i="3"/>
  <c r="M20" i="3"/>
  <c r="J21" i="3"/>
  <c r="K21" i="3"/>
  <c r="L21" i="3"/>
  <c r="M21" i="3"/>
  <c r="J22" i="3"/>
  <c r="M24" i="11" l="1"/>
  <c r="K23" i="11"/>
  <c r="M22" i="11"/>
  <c r="K24" i="11"/>
  <c r="L24" i="11"/>
  <c r="J22" i="11"/>
  <c r="L23" i="11"/>
  <c r="M23" i="11"/>
  <c r="K22" i="11"/>
  <c r="L22" i="11"/>
  <c r="L23" i="9"/>
  <c r="K23" i="9"/>
  <c r="J23" i="9"/>
  <c r="L24" i="9"/>
  <c r="K24" i="9"/>
  <c r="K24" i="7"/>
  <c r="L24" i="7"/>
  <c r="M23" i="7"/>
  <c r="K23" i="7"/>
  <c r="J24" i="11"/>
  <c r="J23" i="11"/>
  <c r="J24" i="9"/>
  <c r="M24" i="9"/>
  <c r="J22" i="9"/>
  <c r="M23" i="9"/>
  <c r="M22" i="9"/>
  <c r="L23" i="7"/>
  <c r="L22" i="7"/>
  <c r="J24" i="7"/>
  <c r="M24" i="7"/>
  <c r="J23" i="7"/>
  <c r="J22" i="7"/>
  <c r="E158" i="10"/>
  <c r="E116" i="8"/>
  <c r="L21" i="4"/>
  <c r="E31" i="3" s="1"/>
  <c r="K21" i="4"/>
  <c r="E30" i="3" s="1"/>
  <c r="J21" i="4"/>
  <c r="E124" i="8" l="1"/>
  <c r="E123" i="8"/>
  <c r="E122" i="8"/>
  <c r="E77" i="6"/>
  <c r="E76" i="6"/>
  <c r="E78" i="6"/>
  <c r="E37" i="3"/>
  <c r="E36" i="3"/>
  <c r="E35" i="3"/>
  <c r="E166" i="10"/>
  <c r="E165" i="10"/>
  <c r="E164" i="10"/>
  <c r="E29" i="3"/>
  <c r="E125" i="8" l="1"/>
  <c r="E126" i="8"/>
  <c r="E127" i="8" s="1"/>
  <c r="E80" i="6"/>
  <c r="E39" i="3"/>
  <c r="E40" i="3" s="1"/>
  <c r="E168" i="10"/>
  <c r="E169" i="10" s="1"/>
  <c r="E38" i="3"/>
  <c r="E167" i="10"/>
  <c r="E79" i="6"/>
  <c r="E81" i="6"/>
</calcChain>
</file>

<file path=xl/sharedStrings.xml><?xml version="1.0" encoding="utf-8"?>
<sst xmlns="http://schemas.openxmlformats.org/spreadsheetml/2006/main" count="475" uniqueCount="102">
  <si>
    <t>PISO Nº</t>
  </si>
  <si>
    <t>Protección (Polos x In)</t>
  </si>
  <si>
    <t>Fase / Fases</t>
  </si>
  <si>
    <t>Tipo de Consumo</t>
  </si>
  <si>
    <t>Cantidad Viviendas/DPTOS</t>
  </si>
  <si>
    <t>Factor Sim</t>
  </si>
  <si>
    <t>Cantidad Locales Comerciales</t>
  </si>
  <si>
    <t>Cantidad Servicios Comunes</t>
  </si>
  <si>
    <t>Viv/Dptos Proyectados</t>
  </si>
  <si>
    <t>L.C Proyectados</t>
  </si>
  <si>
    <t>Servicios Comunes Proyectados</t>
  </si>
  <si>
    <t>Calibre de la Protección[A]</t>
  </si>
  <si>
    <t>Regulación Protección</t>
  </si>
  <si>
    <t>Corriente Regulada [A]</t>
  </si>
  <si>
    <t>Regulación de la Protección General</t>
  </si>
  <si>
    <t>Potencia Unitaria 
(kW)</t>
  </si>
  <si>
    <t>Corriente Fase R [A] Cos φ=0,85</t>
  </si>
  <si>
    <t>Corriente Fase S [A] Cos φ=0,85</t>
  </si>
  <si>
    <t>Corriente Fase T [A] Cos φ=0,85</t>
  </si>
  <si>
    <t>IR</t>
  </si>
  <si>
    <t>FS</t>
  </si>
  <si>
    <t>CANT</t>
  </si>
  <si>
    <t>IS</t>
  </si>
  <si>
    <t>IT</t>
  </si>
  <si>
    <t>DESCP.</t>
  </si>
  <si>
    <t>Corriente Simultanea P/ Protecciones (Ip) [A] (Cos φ=0,85)</t>
  </si>
  <si>
    <t>Corriente Simultanea P/ Cables (Ic) [A] (Cos φ=0,8)</t>
  </si>
  <si>
    <t>B. Mitre 609, Q8300 KWM, Neuquén. Tel: 0299-4430401. Cuit: 30-54572139-9. http://www.cooperativacalf.com.ar</t>
  </si>
  <si>
    <t>Resp:</t>
  </si>
  <si>
    <t>REV</t>
  </si>
  <si>
    <t>Fase:</t>
  </si>
  <si>
    <t>Fecha:</t>
  </si>
  <si>
    <t>Instructivo para utilizar la planilla de cargas automatizada:</t>
  </si>
  <si>
    <t>1- Según la cantidad de medidores totales que usted posea dirigirse a la pestaña que incluya su cantidad.</t>
  </si>
  <si>
    <t>Protección de corte General</t>
  </si>
  <si>
    <t>Poder de Corte [kA]</t>
  </si>
  <si>
    <t>En caso de no poseer regulación colocar "1".</t>
  </si>
  <si>
    <t>Una vez completados los datos ir al final de la planilla donde se indica un resumen, si sobran filas</t>
  </si>
  <si>
    <t>dejarlas en blanco (no es necesario eliminar filas).</t>
  </si>
  <si>
    <t>GIP-PLLA-EL-BT-0001</t>
  </si>
  <si>
    <t>DGL/GO</t>
  </si>
  <si>
    <t>Vigente</t>
  </si>
  <si>
    <t>Cód:</t>
  </si>
  <si>
    <t>Cantidad Total inmuebles</t>
  </si>
  <si>
    <t>Manzana catastral</t>
  </si>
  <si>
    <t>Lote Catastral</t>
  </si>
  <si>
    <t>Ambito de SET: (SET nueva: Nº de SET según plano ; SET existente: codigo SET CALF)</t>
  </si>
  <si>
    <t>CALCULO ELÉCTRICO</t>
  </si>
  <si>
    <t>Suministro Nº</t>
  </si>
  <si>
    <t>DESCRIPCION (Dpto-Torre-Monoblock)</t>
  </si>
  <si>
    <t>DATOS DEL CONSUMO</t>
  </si>
  <si>
    <t>Potencia Total Simultanea (Considerando la fase mas cargada) [kW]</t>
  </si>
  <si>
    <t>2.2- Completar las primeras 5 columnas a mano (desde "Suministro Nº" hasta "Unidad Funcional")</t>
  </si>
  <si>
    <t>2.3- Indicar en la columna "Tipo de Consumo" mediante la lista desplegable de que tipo de consumo se trata.</t>
  </si>
  <si>
    <t>Monofásicos en Fases "R", "S" o "T" o trifásicos en "RST".</t>
  </si>
  <si>
    <t xml:space="preserve">2.4- Indicar en la columna "Fase/Fases" mediante la lista desplegable a que fase/s esta asociada el medidor. </t>
  </si>
  <si>
    <t>2.5- Completar a mano la potencia unitaria de cada medidor en [kW]</t>
  </si>
  <si>
    <t>Una vez completados los puntos 2.1 al 2.5, la planilla completará automaticamente los valores de corriente.</t>
  </si>
  <si>
    <t>2- Completar todas las casillas que esten pintadas en amarillo de la tabla.</t>
  </si>
  <si>
    <t>3- Completar a mano los datos de las protecciones del usuario asociadas a cada medidor.</t>
  </si>
  <si>
    <t>4- Completar a mano los datos de la proteccion general del gabinete de medidores.</t>
  </si>
  <si>
    <t>4.1- Completar a mano el poder de corte de la protección general.</t>
  </si>
  <si>
    <t>4.2- Completar a mano la corriente nominal de la protección general.</t>
  </si>
  <si>
    <t>4.3- Completar a mano la regulación de la protección general.</t>
  </si>
  <si>
    <t>El diseño de impresión de las paginas se encuentra en formato A4 Horizontal.</t>
  </si>
  <si>
    <t>Importante: Esta planilla deberá ser enviada tanto en PDF como Excel.</t>
  </si>
  <si>
    <t>Equipos de medicion</t>
  </si>
  <si>
    <t>Equipo de Medicion</t>
  </si>
  <si>
    <t>Equipo de medicion</t>
  </si>
  <si>
    <t>ETAPA</t>
  </si>
  <si>
    <t>PLANILLA DE CARGAS PARA EDIFICIOS O PH CON GABINETES DE MEDICIÓN</t>
  </si>
  <si>
    <t>Unidad Funcional</t>
  </si>
  <si>
    <t>Dirección (Nombre y altura)</t>
  </si>
  <si>
    <t>Nombre del Edificio/propietario</t>
  </si>
  <si>
    <t>Letra o Nº Dpto.</t>
  </si>
  <si>
    <t>Numero de Inmueble             (A completar por CALF)</t>
  </si>
  <si>
    <t>Nomenclatura catastral lote</t>
  </si>
  <si>
    <t>Corriente Trifásica [A] Cos φ = 0,85</t>
  </si>
  <si>
    <t>Nombre del Edificio/Propietario</t>
  </si>
  <si>
    <t>Numero de Inmueble                 (A completar por CALF)</t>
  </si>
  <si>
    <t>ETAPA (Proyecto o Conforme a Obra)</t>
  </si>
  <si>
    <t>Por el momento la planilla solo llega hasta 260 medidores, en el caso de tener una cantidad mayor deberá utilizar una planilla propia con un formato similar.</t>
  </si>
  <si>
    <t>PLANILLA DE CARGAS DE 1 HASTA 260 MEDIDORES PARA EDIFICIOS O PH CON GABINETES DE MEDICIÓN</t>
  </si>
  <si>
    <t>Link de ubicación Google</t>
  </si>
  <si>
    <t>6- Guardar como "PDF"  y adjuntar al proyecto.</t>
  </si>
  <si>
    <t xml:space="preserve">5.1 Se debe abrir google maps y posicionar el cursor del mouse sobre la ubicación del gabinete </t>
  </si>
  <si>
    <t>5.2 Se da click derecho en la ubicación del gabinete y en la ventana emergente se elige la opcion "compartir esta ubicación" . Luego se copia el link y se pega en la hoja de excel.</t>
  </si>
  <si>
    <t>5- Agregar link de ubicación google</t>
  </si>
  <si>
    <t>Para cada medidor indicar si es oficina o local comercial con "L.C" ; servicio comun con "S.C" o vivienda/dpto con "Viv/dpto" .</t>
  </si>
  <si>
    <t>06</t>
  </si>
  <si>
    <t>21/01/2026</t>
  </si>
  <si>
    <t>Cantidad de equipos de medición (P&gt;10 kW)</t>
  </si>
  <si>
    <t>Factor de Simultaneidad Equipos de medición (P&gt;10 kW)</t>
  </si>
  <si>
    <t>Factor de Simultaneidad Viviendas (P&lt;=10 kW) (Viv/Dpto)</t>
  </si>
  <si>
    <t>Factor de Simultaneidad Locales Comerciales-oficinas (P&lt;=10 kW) (L.C)</t>
  </si>
  <si>
    <t xml:space="preserve">Factor de Simultaneidad Servicios Comunes (P&lt;=10 kW) (S.C) </t>
  </si>
  <si>
    <t>Cantidad de medidores trifásicos (P=10 kW)</t>
  </si>
  <si>
    <t>Cantidad de medidores monofásicos (P= 4 o 6 kW)</t>
  </si>
  <si>
    <t>Corriente Total simultanea Fase R [A]</t>
  </si>
  <si>
    <t>Corriente Total simultanea Fase S [A]</t>
  </si>
  <si>
    <t>Corriente Total simultanea Fase T [A]</t>
  </si>
  <si>
    <t>2.1- Completar las casillas con los datos del proyecto y ubicación.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</si>
</sst>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General_)"/>
    <numFmt numFmtId="166" formatCode="#,##0.0"/>
  </numFmts>
  <fonts count="2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6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9"/>
      <color rgb="FF000000"/>
      <name val="Arial"/>
      <family val="2"/>
    </font>
    <font>
      <sz val="8"/>
      <name val="Arial"/>
      <family val="2"/>
      <scheme val="minor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sz val="12"/>
      <color rgb="FF0A0A0A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98">
    <xf numFmtId="0" fontId="0" fillId="0" borderId="0" xfId="0"/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Protection="1">
      <protection locked="0"/>
    </xf>
    <xf numFmtId="4" fontId="6" fillId="0" borderId="5" xfId="0" applyNumberFormat="1" applyFont="1" applyBorder="1" applyAlignment="1">
      <alignment horizontal="center" vertical="center"/>
    </xf>
    <xf numFmtId="0" fontId="1" fillId="0" borderId="0" xfId="0" applyFont="1" applyProtection="1"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165" fontId="6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4" fontId="6" fillId="0" borderId="18" xfId="0" applyNumberFormat="1" applyFont="1" applyBorder="1" applyAlignment="1">
      <alignment horizontal="center" vertical="center"/>
    </xf>
    <xf numFmtId="165" fontId="6" fillId="0" borderId="23" xfId="0" applyNumberFormat="1" applyFont="1" applyBorder="1" applyAlignment="1" applyProtection="1">
      <alignment horizontal="left" vertical="center" wrapText="1"/>
      <protection locked="0"/>
    </xf>
    <xf numFmtId="165" fontId="6" fillId="0" borderId="1" xfId="0" applyNumberFormat="1" applyFont="1" applyBorder="1" applyAlignment="1" applyProtection="1">
      <alignment horizontal="left" vertical="center" wrapText="1"/>
      <protection locked="0"/>
    </xf>
    <xf numFmtId="165" fontId="6" fillId="0" borderId="3" xfId="0" applyNumberFormat="1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5" fontId="19" fillId="0" borderId="23" xfId="0" applyNumberFormat="1" applyFont="1" applyBorder="1" applyAlignment="1" applyProtection="1">
      <alignment horizontal="left" vertical="center" wrapText="1"/>
      <protection locked="0"/>
    </xf>
    <xf numFmtId="165" fontId="19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2" fontId="13" fillId="0" borderId="4" xfId="0" applyNumberFormat="1" applyFont="1" applyBorder="1" applyAlignment="1" applyProtection="1">
      <alignment horizontal="center" vertical="center"/>
      <protection locked="0"/>
    </xf>
    <xf numFmtId="2" fontId="13" fillId="0" borderId="5" xfId="0" applyNumberFormat="1" applyFont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>
      <alignment vertical="top"/>
    </xf>
    <xf numFmtId="0" fontId="0" fillId="4" borderId="0" xfId="0" applyFill="1" applyAlignment="1">
      <alignment vertical="top"/>
    </xf>
    <xf numFmtId="0" fontId="0" fillId="4" borderId="8" xfId="0" applyFill="1" applyBorder="1" applyAlignment="1">
      <alignment vertical="top"/>
    </xf>
    <xf numFmtId="0" fontId="18" fillId="4" borderId="7" xfId="0" applyFont="1" applyFill="1" applyBorder="1" applyAlignment="1">
      <alignment vertical="top"/>
    </xf>
    <xf numFmtId="0" fontId="17" fillId="5" borderId="7" xfId="0" applyFont="1" applyFill="1" applyBorder="1" applyAlignment="1">
      <alignment vertical="top"/>
    </xf>
    <xf numFmtId="0" fontId="0" fillId="5" borderId="0" xfId="0" applyFill="1" applyAlignment="1">
      <alignment vertical="top"/>
    </xf>
    <xf numFmtId="0" fontId="0" fillId="5" borderId="8" xfId="0" applyFill="1" applyBorder="1" applyAlignment="1">
      <alignment vertical="top"/>
    </xf>
    <xf numFmtId="0" fontId="0" fillId="4" borderId="12" xfId="0" applyFill="1" applyBorder="1" applyAlignment="1">
      <alignment vertical="top"/>
    </xf>
    <xf numFmtId="0" fontId="0" fillId="4" borderId="13" xfId="0" applyFill="1" applyBorder="1" applyAlignment="1">
      <alignment vertical="top"/>
    </xf>
    <xf numFmtId="0" fontId="0" fillId="4" borderId="14" xfId="0" applyFill="1" applyBorder="1" applyAlignment="1">
      <alignment vertical="top"/>
    </xf>
    <xf numFmtId="0" fontId="8" fillId="0" borderId="6" xfId="0" applyFont="1" applyBorder="1" applyAlignment="1" applyProtection="1">
      <alignment horizontal="center" vertical="center"/>
      <protection locked="0"/>
    </xf>
    <xf numFmtId="0" fontId="11" fillId="0" borderId="6" xfId="0" quotePrefix="1" applyFont="1" applyBorder="1" applyAlignment="1">
      <alignment horizontal="center"/>
    </xf>
    <xf numFmtId="0" fontId="5" fillId="0" borderId="6" xfId="0" applyFont="1" applyBorder="1" applyAlignment="1" applyProtection="1">
      <alignment horizontal="center" vertical="center"/>
      <protection locked="0"/>
    </xf>
    <xf numFmtId="4" fontId="6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165" fontId="6" fillId="0" borderId="6" xfId="0" applyNumberFormat="1" applyFont="1" applyBorder="1" applyAlignment="1" applyProtection="1">
      <alignment horizontal="center" vertical="center" wrapText="1"/>
      <protection locked="0"/>
    </xf>
    <xf numFmtId="2" fontId="5" fillId="0" borderId="6" xfId="0" applyNumberFormat="1" applyFont="1" applyBorder="1" applyAlignment="1" applyProtection="1">
      <alignment horizont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5" fontId="6" fillId="0" borderId="29" xfId="0" applyNumberFormat="1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165" fontId="6" fillId="0" borderId="29" xfId="0" applyNumberFormat="1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2" fontId="5" fillId="0" borderId="29" xfId="0" applyNumberFormat="1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top"/>
    </xf>
    <xf numFmtId="4" fontId="6" fillId="0" borderId="29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165" fontId="6" fillId="0" borderId="17" xfId="0" applyNumberFormat="1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2" fontId="5" fillId="0" borderId="17" xfId="0" applyNumberFormat="1" applyFont="1" applyBorder="1" applyAlignment="1" applyProtection="1">
      <alignment horizontal="center" vertical="center"/>
      <protection locked="0"/>
    </xf>
    <xf numFmtId="4" fontId="6" fillId="0" borderId="17" xfId="0" applyNumberFormat="1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1" fillId="0" borderId="0" xfId="0" applyFont="1"/>
    <xf numFmtId="165" fontId="13" fillId="0" borderId="6" xfId="0" applyNumberFormat="1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165" fontId="13" fillId="0" borderId="6" xfId="0" applyNumberFormat="1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2" fontId="13" fillId="0" borderId="6" xfId="0" applyNumberFormat="1" applyFont="1" applyBorder="1" applyAlignment="1" applyProtection="1">
      <alignment horizontal="center"/>
      <protection locked="0"/>
    </xf>
    <xf numFmtId="2" fontId="13" fillId="0" borderId="6" xfId="0" applyNumberFormat="1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165" fontId="13" fillId="0" borderId="17" xfId="0" applyNumberFormat="1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165" fontId="13" fillId="0" borderId="17" xfId="0" applyNumberFormat="1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2" fontId="13" fillId="0" borderId="17" xfId="0" applyNumberFormat="1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4" fontId="13" fillId="0" borderId="6" xfId="0" applyNumberFormat="1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 vertical="center"/>
    </xf>
    <xf numFmtId="0" fontId="12" fillId="0" borderId="0" xfId="0" applyFont="1" applyAlignment="1" applyProtection="1">
      <alignment vertical="top"/>
      <protection locked="0"/>
    </xf>
    <xf numFmtId="3" fontId="6" fillId="0" borderId="9" xfId="0" applyNumberFormat="1" applyFont="1" applyBorder="1" applyAlignment="1" applyProtection="1">
      <alignment horizontal="center" vertical="center"/>
      <protection locked="0"/>
    </xf>
    <xf numFmtId="3" fontId="6" fillId="0" borderId="27" xfId="0" applyNumberFormat="1" applyFont="1" applyBorder="1" applyAlignment="1" applyProtection="1">
      <alignment horizontal="center" vertical="center"/>
      <protection locked="0"/>
    </xf>
    <xf numFmtId="3" fontId="13" fillId="0" borderId="9" xfId="0" applyNumberFormat="1" applyFont="1" applyBorder="1" applyAlignment="1" applyProtection="1">
      <alignment horizontal="center" vertical="center"/>
      <protection locked="0"/>
    </xf>
    <xf numFmtId="3" fontId="13" fillId="0" borderId="27" xfId="0" applyNumberFormat="1" applyFont="1" applyBorder="1" applyAlignment="1" applyProtection="1">
      <alignment horizontal="center" vertical="center"/>
      <protection locked="0"/>
    </xf>
    <xf numFmtId="0" fontId="0" fillId="4" borderId="0" xfId="0" applyFill="1"/>
    <xf numFmtId="0" fontId="12" fillId="0" borderId="6" xfId="0" applyFont="1" applyBorder="1"/>
    <xf numFmtId="2" fontId="5" fillId="0" borderId="29" xfId="0" applyNumberFormat="1" applyFont="1" applyBorder="1" applyAlignment="1" applyProtection="1">
      <alignment horizontal="center"/>
      <protection locked="0"/>
    </xf>
    <xf numFmtId="2" fontId="13" fillId="0" borderId="29" xfId="0" applyNumberFormat="1" applyFont="1" applyBorder="1" applyAlignment="1" applyProtection="1">
      <alignment horizontal="center"/>
      <protection locked="0"/>
    </xf>
    <xf numFmtId="3" fontId="6" fillId="0" borderId="41" xfId="0" applyNumberFormat="1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3" fontId="6" fillId="0" borderId="36" xfId="0" applyNumberFormat="1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2" fontId="13" fillId="0" borderId="17" xfId="0" applyNumberFormat="1" applyFont="1" applyBorder="1" applyAlignment="1" applyProtection="1">
      <alignment horizontal="center"/>
      <protection locked="0"/>
    </xf>
    <xf numFmtId="2" fontId="5" fillId="0" borderId="17" xfId="0" applyNumberFormat="1" applyFont="1" applyBorder="1" applyAlignment="1" applyProtection="1">
      <alignment horizontal="center"/>
      <protection locked="0"/>
    </xf>
    <xf numFmtId="2" fontId="5" fillId="0" borderId="18" xfId="0" applyNumberFormat="1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165" fontId="6" fillId="0" borderId="39" xfId="0" applyNumberFormat="1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2" fontId="5" fillId="0" borderId="43" xfId="0" applyNumberFormat="1" applyFont="1" applyBorder="1" applyAlignment="1" applyProtection="1">
      <alignment horizontal="center"/>
      <protection locked="0"/>
    </xf>
    <xf numFmtId="4" fontId="6" fillId="0" borderId="43" xfId="0" applyNumberFormat="1" applyFont="1" applyBorder="1" applyAlignment="1">
      <alignment horizontal="center" vertical="center"/>
    </xf>
    <xf numFmtId="0" fontId="5" fillId="0" borderId="40" xfId="0" applyFont="1" applyBorder="1" applyAlignment="1" applyProtection="1">
      <alignment horizontal="center" vertical="center"/>
      <protection locked="0"/>
    </xf>
    <xf numFmtId="3" fontId="6" fillId="0" borderId="38" xfId="0" applyNumberFormat="1" applyFont="1" applyBorder="1" applyAlignment="1" applyProtection="1">
      <alignment horizontal="center" vertical="center"/>
      <protection locked="0"/>
    </xf>
    <xf numFmtId="165" fontId="19" fillId="0" borderId="44" xfId="0" applyNumberFormat="1" applyFont="1" applyBorder="1" applyAlignment="1" applyProtection="1">
      <alignment horizontal="left" vertical="center" wrapText="1"/>
      <protection locked="0"/>
    </xf>
    <xf numFmtId="2" fontId="13" fillId="0" borderId="39" xfId="0" applyNumberFormat="1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3" fontId="19" fillId="0" borderId="22" xfId="0" applyNumberFormat="1" applyFont="1" applyBorder="1" applyAlignment="1" applyProtection="1">
      <alignment horizontal="center" vertical="center"/>
      <protection locked="0"/>
    </xf>
    <xf numFmtId="3" fontId="19" fillId="0" borderId="46" xfId="0" applyNumberFormat="1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17" fontId="3" fillId="0" borderId="10" xfId="0" quotePrefix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3" fontId="13" fillId="0" borderId="22" xfId="0" applyNumberFormat="1" applyFont="1" applyBorder="1" applyAlignment="1" applyProtection="1">
      <alignment horizontal="center" vertical="center"/>
      <protection locked="0"/>
    </xf>
    <xf numFmtId="3" fontId="13" fillId="0" borderId="34" xfId="0" applyNumberFormat="1" applyFont="1" applyBorder="1" applyAlignment="1" applyProtection="1">
      <alignment horizontal="center" vertical="center"/>
      <protection locked="0"/>
    </xf>
    <xf numFmtId="3" fontId="6" fillId="0" borderId="23" xfId="0" applyNumberFormat="1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3" fontId="6" fillId="0" borderId="22" xfId="0" applyNumberFormat="1" applyFont="1" applyBorder="1" applyAlignment="1" applyProtection="1">
      <alignment horizontal="center" vertical="center"/>
      <protection locked="0"/>
    </xf>
    <xf numFmtId="3" fontId="6" fillId="0" borderId="34" xfId="0" applyNumberFormat="1" applyFont="1" applyBorder="1" applyAlignment="1" applyProtection="1">
      <alignment horizontal="center" vertical="center"/>
      <protection locked="0"/>
    </xf>
    <xf numFmtId="3" fontId="6" fillId="0" borderId="46" xfId="0" applyNumberFormat="1" applyFont="1" applyBorder="1" applyAlignment="1" applyProtection="1">
      <alignment horizontal="center" vertical="center"/>
      <protection locked="0"/>
    </xf>
    <xf numFmtId="3" fontId="6" fillId="0" borderId="44" xfId="0" applyNumberFormat="1" applyFont="1" applyBorder="1" applyAlignment="1" applyProtection="1">
      <alignment horizontal="center" vertical="center"/>
      <protection locked="0"/>
    </xf>
    <xf numFmtId="3" fontId="6" fillId="0" borderId="51" xfId="0" applyNumberFormat="1" applyFont="1" applyBorder="1" applyAlignment="1" applyProtection="1">
      <alignment horizontal="center" vertical="center"/>
      <protection locked="0"/>
    </xf>
    <xf numFmtId="165" fontId="19" fillId="0" borderId="51" xfId="0" applyNumberFormat="1" applyFont="1" applyBorder="1" applyAlignment="1" applyProtection="1">
      <alignment horizontal="left" vertical="center" wrapText="1"/>
      <protection locked="0"/>
    </xf>
    <xf numFmtId="165" fontId="19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2" fontId="13" fillId="0" borderId="2" xfId="0" applyNumberFormat="1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" fontId="6" fillId="0" borderId="6" xfId="0" applyNumberFormat="1" applyFont="1" applyBorder="1" applyAlignment="1" applyProtection="1">
      <alignment horizontal="center" vertical="center"/>
      <protection locked="0"/>
    </xf>
    <xf numFmtId="3" fontId="6" fillId="0" borderId="29" xfId="0" applyNumberFormat="1" applyFont="1" applyBorder="1" applyAlignment="1" applyProtection="1">
      <alignment horizontal="center" vertical="center"/>
      <protection locked="0"/>
    </xf>
    <xf numFmtId="0" fontId="12" fillId="4" borderId="0" xfId="0" applyFont="1" applyFill="1" applyAlignment="1">
      <alignment vertical="top"/>
    </xf>
    <xf numFmtId="0" fontId="0" fillId="4" borderId="0" xfId="0" applyFill="1" applyProtection="1">
      <protection locked="0"/>
    </xf>
    <xf numFmtId="3" fontId="13" fillId="0" borderId="6" xfId="0" applyNumberFormat="1" applyFont="1" applyBorder="1" applyAlignment="1" applyProtection="1">
      <alignment horizontal="center" vertical="center"/>
      <protection locked="0"/>
    </xf>
    <xf numFmtId="3" fontId="6" fillId="0" borderId="5" xfId="0" applyNumberFormat="1" applyFont="1" applyBorder="1" applyAlignment="1" applyProtection="1">
      <alignment horizontal="center" vertical="center"/>
      <protection locked="0"/>
    </xf>
    <xf numFmtId="3" fontId="6" fillId="0" borderId="4" xfId="0" applyNumberFormat="1" applyFont="1" applyBorder="1" applyAlignment="1" applyProtection="1">
      <alignment horizontal="center" vertical="center"/>
      <protection locked="0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0" fontId="0" fillId="4" borderId="11" xfId="0" applyFill="1" applyBorder="1" applyAlignment="1">
      <alignment vertical="top"/>
    </xf>
    <xf numFmtId="0" fontId="12" fillId="4" borderId="11" xfId="0" applyFont="1" applyFill="1" applyBorder="1" applyAlignment="1">
      <alignment vertical="top"/>
    </xf>
    <xf numFmtId="3" fontId="6" fillId="0" borderId="18" xfId="0" applyNumberFormat="1" applyFont="1" applyBorder="1" applyAlignment="1" applyProtection="1">
      <alignment horizontal="center" vertical="center"/>
      <protection locked="0"/>
    </xf>
    <xf numFmtId="3" fontId="6" fillId="0" borderId="39" xfId="0" applyNumberFormat="1" applyFont="1" applyBorder="1" applyAlignment="1" applyProtection="1">
      <alignment horizontal="center" vertical="center"/>
      <protection locked="0"/>
    </xf>
    <xf numFmtId="3" fontId="6" fillId="0" borderId="17" xfId="0" applyNumberFormat="1" applyFont="1" applyBorder="1" applyAlignment="1" applyProtection="1">
      <alignment horizontal="center" vertical="center"/>
      <protection locked="0"/>
    </xf>
    <xf numFmtId="0" fontId="12" fillId="6" borderId="6" xfId="0" applyFont="1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6" borderId="58" xfId="0" applyFill="1" applyBorder="1" applyProtection="1">
      <protection locked="0"/>
    </xf>
    <xf numFmtId="0" fontId="25" fillId="0" borderId="0" xfId="0" applyFont="1" applyAlignment="1">
      <alignment horizontal="left" vertical="center" wrapText="1" indent="1"/>
    </xf>
    <xf numFmtId="0" fontId="25" fillId="0" borderId="0" xfId="0" applyFont="1" applyAlignment="1">
      <alignment horizontal="left" vertical="center" wrapText="1" indent="2"/>
    </xf>
    <xf numFmtId="3" fontId="13" fillId="0" borderId="17" xfId="0" applyNumberFormat="1" applyFont="1" applyBorder="1" applyAlignment="1" applyProtection="1">
      <alignment horizontal="center" vertical="center"/>
      <protection locked="0"/>
    </xf>
    <xf numFmtId="0" fontId="17" fillId="7" borderId="7" xfId="0" applyFont="1" applyFill="1" applyBorder="1" applyAlignment="1">
      <alignment horizontal="left" vertical="top"/>
    </xf>
    <xf numFmtId="0" fontId="17" fillId="7" borderId="0" xfId="0" applyFont="1" applyFill="1" applyAlignment="1">
      <alignment horizontal="left" vertical="top"/>
    </xf>
    <xf numFmtId="165" fontId="16" fillId="0" borderId="2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164" fontId="3" fillId="0" borderId="29" xfId="0" quotePrefix="1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top" wrapText="1"/>
    </xf>
    <xf numFmtId="0" fontId="17" fillId="4" borderId="0" xfId="0" applyFont="1" applyFill="1" applyAlignment="1">
      <alignment horizontal="left" vertical="top" wrapText="1"/>
    </xf>
    <xf numFmtId="0" fontId="17" fillId="4" borderId="8" xfId="0" applyFont="1" applyFill="1" applyBorder="1" applyAlignment="1">
      <alignment horizontal="left" vertical="top" wrapText="1"/>
    </xf>
    <xf numFmtId="165" fontId="24" fillId="0" borderId="20" xfId="0" applyNumberFormat="1" applyFont="1" applyBorder="1" applyAlignment="1" applyProtection="1">
      <alignment horizontal="center" vertical="center"/>
      <protection locked="0"/>
    </xf>
    <xf numFmtId="165" fontId="24" fillId="0" borderId="26" xfId="0" applyNumberFormat="1" applyFont="1" applyBorder="1" applyAlignment="1" applyProtection="1">
      <alignment horizontal="center" vertical="center"/>
      <protection locked="0"/>
    </xf>
    <xf numFmtId="165" fontId="16" fillId="0" borderId="30" xfId="0" applyNumberFormat="1" applyFont="1" applyBorder="1" applyAlignment="1">
      <alignment horizontal="center" vertical="center"/>
    </xf>
    <xf numFmtId="165" fontId="16" fillId="0" borderId="29" xfId="0" applyNumberFormat="1" applyFont="1" applyBorder="1" applyAlignment="1">
      <alignment horizontal="center" vertical="center"/>
    </xf>
    <xf numFmtId="165" fontId="16" fillId="0" borderId="31" xfId="0" applyNumberFormat="1" applyFont="1" applyBorder="1" applyAlignment="1">
      <alignment horizontal="center" vertical="center"/>
    </xf>
    <xf numFmtId="164" fontId="8" fillId="0" borderId="6" xfId="0" quotePrefix="1" applyNumberFormat="1" applyFont="1" applyBorder="1" applyAlignment="1">
      <alignment horizontal="center" vertical="center"/>
    </xf>
    <xf numFmtId="164" fontId="8" fillId="0" borderId="10" xfId="0" quotePrefix="1" applyNumberFormat="1" applyFont="1" applyBorder="1" applyAlignment="1">
      <alignment horizontal="center" vertical="center"/>
    </xf>
    <xf numFmtId="17" fontId="8" fillId="0" borderId="6" xfId="0" quotePrefix="1" applyNumberFormat="1" applyFont="1" applyBorder="1" applyAlignment="1">
      <alignment horizontal="center" vertical="center"/>
    </xf>
    <xf numFmtId="17" fontId="8" fillId="0" borderId="10" xfId="0" quotePrefix="1" applyNumberFormat="1" applyFont="1" applyBorder="1" applyAlignment="1">
      <alignment horizontal="center" vertical="center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165" fontId="24" fillId="0" borderId="19" xfId="0" applyNumberFormat="1" applyFont="1" applyBorder="1" applyAlignment="1">
      <alignment horizontal="center" vertical="center"/>
    </xf>
    <xf numFmtId="165" fontId="24" fillId="0" borderId="2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165" fontId="4" fillId="0" borderId="9" xfId="0" applyNumberFormat="1" applyFont="1" applyBorder="1" applyAlignment="1">
      <alignment horizontal="left" wrapText="1"/>
    </xf>
    <xf numFmtId="165" fontId="10" fillId="0" borderId="6" xfId="0" applyNumberFormat="1" applyFont="1" applyBorder="1" applyAlignment="1">
      <alignment horizontal="left" wrapText="1"/>
    </xf>
    <xf numFmtId="165" fontId="10" fillId="0" borderId="21" xfId="0" applyNumberFormat="1" applyFont="1" applyBorder="1" applyAlignment="1">
      <alignment horizontal="left" wrapText="1"/>
    </xf>
    <xf numFmtId="0" fontId="11" fillId="2" borderId="1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4" fontId="2" fillId="3" borderId="6" xfId="0" applyNumberFormat="1" applyFont="1" applyFill="1" applyBorder="1" applyAlignment="1">
      <alignment horizontal="center"/>
    </xf>
    <xf numFmtId="4" fontId="2" fillId="3" borderId="10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165" fontId="9" fillId="2" borderId="9" xfId="0" applyNumberFormat="1" applyFont="1" applyFill="1" applyBorder="1" applyAlignment="1">
      <alignment horizontal="left" wrapText="1"/>
    </xf>
    <xf numFmtId="165" fontId="9" fillId="2" borderId="6" xfId="0" applyNumberFormat="1" applyFont="1" applyFill="1" applyBorder="1" applyAlignment="1">
      <alignment horizontal="left" wrapText="1"/>
    </xf>
    <xf numFmtId="165" fontId="9" fillId="2" borderId="21" xfId="0" applyNumberFormat="1" applyFont="1" applyFill="1" applyBorder="1" applyAlignment="1">
      <alignment horizontal="left" wrapText="1"/>
    </xf>
    <xf numFmtId="165" fontId="10" fillId="2" borderId="9" xfId="0" applyNumberFormat="1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21" xfId="0" applyNumberFormat="1" applyFont="1" applyFill="1" applyBorder="1" applyAlignment="1">
      <alignment horizontal="left" vertical="center" wrapText="1"/>
    </xf>
    <xf numFmtId="0" fontId="23" fillId="6" borderId="6" xfId="0" applyFont="1" applyFill="1" applyBorder="1" applyAlignment="1">
      <alignment horizontal="left"/>
    </xf>
    <xf numFmtId="0" fontId="23" fillId="6" borderId="9" xfId="0" applyFont="1" applyFill="1" applyBorder="1" applyAlignment="1">
      <alignment horizontal="left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10" xfId="0" applyFill="1" applyBorder="1" applyAlignment="1" applyProtection="1">
      <alignment horizontal="center"/>
      <protection locked="0"/>
    </xf>
    <xf numFmtId="0" fontId="12" fillId="6" borderId="21" xfId="0" applyFont="1" applyFill="1" applyBorder="1" applyAlignment="1" applyProtection="1">
      <alignment horizontal="center"/>
      <protection locked="0"/>
    </xf>
    <xf numFmtId="0" fontId="12" fillId="6" borderId="53" xfId="0" applyFont="1" applyFill="1" applyBorder="1" applyAlignment="1" applyProtection="1">
      <alignment horizontal="center"/>
      <protection locked="0"/>
    </xf>
    <xf numFmtId="0" fontId="12" fillId="6" borderId="22" xfId="0" applyFont="1" applyFill="1" applyBorder="1" applyAlignment="1" applyProtection="1">
      <alignment horizontal="center"/>
      <protection locked="0"/>
    </xf>
    <xf numFmtId="0" fontId="12" fillId="6" borderId="6" xfId="0" applyFont="1" applyFill="1" applyBorder="1" applyAlignment="1" applyProtection="1">
      <alignment horizontal="center"/>
      <protection locked="0"/>
    </xf>
    <xf numFmtId="0" fontId="23" fillId="6" borderId="60" xfId="0" applyFont="1" applyFill="1" applyBorder="1" applyAlignment="1">
      <alignment horizontal="left"/>
    </xf>
    <xf numFmtId="0" fontId="23" fillId="6" borderId="59" xfId="0" applyFont="1" applyFill="1" applyBorder="1" applyAlignment="1">
      <alignment horizontal="left"/>
    </xf>
    <xf numFmtId="0" fontId="23" fillId="6" borderId="34" xfId="0" applyFont="1" applyFill="1" applyBorder="1" applyAlignment="1">
      <alignment horizontal="left"/>
    </xf>
    <xf numFmtId="165" fontId="4" fillId="0" borderId="6" xfId="0" applyNumberFormat="1" applyFont="1" applyBorder="1" applyAlignment="1">
      <alignment horizontal="left" wrapText="1"/>
    </xf>
    <xf numFmtId="165" fontId="4" fillId="0" borderId="21" xfId="0" applyNumberFormat="1" applyFont="1" applyBorder="1" applyAlignment="1">
      <alignment horizontal="left" wrapText="1"/>
    </xf>
    <xf numFmtId="166" fontId="5" fillId="0" borderId="6" xfId="0" applyNumberFormat="1" applyFont="1" applyBorder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/>
    </xf>
    <xf numFmtId="166" fontId="5" fillId="0" borderId="20" xfId="0" applyNumberFormat="1" applyFont="1" applyBorder="1" applyAlignment="1">
      <alignment horizontal="center" vertical="center"/>
    </xf>
    <xf numFmtId="166" fontId="5" fillId="0" borderId="26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left" wrapText="1"/>
    </xf>
    <xf numFmtId="165" fontId="4" fillId="0" borderId="20" xfId="0" applyNumberFormat="1" applyFont="1" applyBorder="1" applyAlignment="1">
      <alignment horizontal="left" wrapText="1"/>
    </xf>
    <xf numFmtId="165" fontId="4" fillId="0" borderId="35" xfId="0" applyNumberFormat="1" applyFont="1" applyBorder="1" applyAlignment="1">
      <alignment horizontal="left" wrapText="1"/>
    </xf>
    <xf numFmtId="0" fontId="12" fillId="6" borderId="6" xfId="0" applyFont="1" applyFill="1" applyBorder="1" applyAlignment="1">
      <alignment horizontal="center"/>
    </xf>
    <xf numFmtId="0" fontId="22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165" fontId="21" fillId="0" borderId="55" xfId="0" applyNumberFormat="1" applyFont="1" applyBorder="1" applyAlignment="1">
      <alignment horizontal="center" vertical="center"/>
    </xf>
    <xf numFmtId="165" fontId="21" fillId="0" borderId="56" xfId="0" applyNumberFormat="1" applyFont="1" applyBorder="1" applyAlignment="1">
      <alignment horizontal="center" vertical="center"/>
    </xf>
    <xf numFmtId="165" fontId="21" fillId="0" borderId="57" xfId="0" applyNumberFormat="1" applyFont="1" applyBorder="1" applyAlignment="1">
      <alignment horizontal="center" vertical="center"/>
    </xf>
    <xf numFmtId="165" fontId="4" fillId="0" borderId="52" xfId="0" applyNumberFormat="1" applyFont="1" applyBorder="1" applyAlignment="1">
      <alignment horizontal="left" wrapText="1"/>
    </xf>
    <xf numFmtId="165" fontId="4" fillId="0" borderId="53" xfId="0" applyNumberFormat="1" applyFont="1" applyBorder="1" applyAlignment="1">
      <alignment horizontal="left" wrapText="1"/>
    </xf>
    <xf numFmtId="165" fontId="4" fillId="0" borderId="22" xfId="0" applyNumberFormat="1" applyFont="1" applyBorder="1" applyAlignment="1">
      <alignment horizontal="left" wrapText="1"/>
    </xf>
    <xf numFmtId="1" fontId="5" fillId="0" borderId="21" xfId="0" applyNumberFormat="1" applyFont="1" applyBorder="1" applyAlignment="1">
      <alignment horizontal="center" vertical="center"/>
    </xf>
    <xf numFmtId="1" fontId="5" fillId="0" borderId="53" xfId="0" applyNumberFormat="1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165" fontId="2" fillId="0" borderId="27" xfId="0" applyNumberFormat="1" applyFont="1" applyBorder="1" applyAlignment="1">
      <alignment horizontal="left" wrapText="1"/>
    </xf>
    <xf numFmtId="165" fontId="9" fillId="0" borderId="17" xfId="0" applyNumberFormat="1" applyFont="1" applyBorder="1" applyAlignment="1">
      <alignment horizontal="left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165" fontId="9" fillId="0" borderId="9" xfId="0" applyNumberFormat="1" applyFont="1" applyBorder="1" applyAlignment="1">
      <alignment horizontal="left" wrapText="1"/>
    </xf>
    <xf numFmtId="165" fontId="9" fillId="0" borderId="6" xfId="0" applyNumberFormat="1" applyFont="1" applyBorder="1" applyAlignment="1">
      <alignment horizontal="left" wrapText="1"/>
    </xf>
    <xf numFmtId="165" fontId="16" fillId="0" borderId="17" xfId="0" applyNumberFormat="1" applyFont="1" applyBorder="1" applyAlignment="1">
      <alignment horizontal="center" vertical="center"/>
    </xf>
    <xf numFmtId="165" fontId="16" fillId="0" borderId="28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165" fontId="9" fillId="0" borderId="27" xfId="0" applyNumberFormat="1" applyFont="1" applyBorder="1" applyAlignment="1">
      <alignment horizontal="left" wrapText="1"/>
    </xf>
    <xf numFmtId="165" fontId="10" fillId="0" borderId="9" xfId="0" applyNumberFormat="1" applyFont="1" applyBorder="1" applyAlignment="1">
      <alignment horizontal="left" wrapText="1"/>
    </xf>
    <xf numFmtId="165" fontId="24" fillId="0" borderId="9" xfId="0" applyNumberFormat="1" applyFont="1" applyBorder="1" applyAlignment="1">
      <alignment horizontal="center" vertical="center"/>
    </xf>
    <xf numFmtId="165" fontId="24" fillId="0" borderId="6" xfId="0" applyNumberFormat="1" applyFont="1" applyBorder="1" applyAlignment="1">
      <alignment horizontal="center" vertical="center"/>
    </xf>
    <xf numFmtId="165" fontId="16" fillId="0" borderId="9" xfId="0" applyNumberFormat="1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165" fontId="16" fillId="0" borderId="10" xfId="0" applyNumberFormat="1" applyFont="1" applyBorder="1" applyAlignment="1">
      <alignment horizontal="center" vertical="center"/>
    </xf>
    <xf numFmtId="165" fontId="24" fillId="0" borderId="6" xfId="0" applyNumberFormat="1" applyFont="1" applyBorder="1" applyAlignment="1" applyProtection="1">
      <alignment horizontal="center" vertical="center"/>
      <protection locked="0"/>
    </xf>
    <xf numFmtId="165" fontId="24" fillId="0" borderId="10" xfId="0" applyNumberFormat="1" applyFont="1" applyBorder="1" applyAlignment="1" applyProtection="1">
      <alignment horizontal="center" vertical="center"/>
      <protection locked="0"/>
    </xf>
    <xf numFmtId="165" fontId="21" fillId="0" borderId="15" xfId="0" applyNumberFormat="1" applyFont="1" applyBorder="1" applyAlignment="1">
      <alignment horizontal="center" vertical="center"/>
    </xf>
    <xf numFmtId="165" fontId="21" fillId="0" borderId="1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88931B96-58CF-4D18-8760-A603A03B25F5}"/>
  </cellStyles>
  <dxfs count="267">
    <dxf>
      <fill>
        <patternFill>
          <bgColor rgb="FFFF33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33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" formatCode="#,##0"/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2" formatCode="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2" formatCode="0.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5" formatCode="General_)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5" formatCode="General_)"/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colors>
    <mruColors>
      <color rgb="FFFF3300"/>
      <color rgb="FFC5E0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67176</xdr:colOff>
      <xdr:row>29</xdr:row>
      <xdr:rowOff>59440</xdr:rowOff>
    </xdr:from>
    <xdr:to>
      <xdr:col>8</xdr:col>
      <xdr:colOff>281609</xdr:colOff>
      <xdr:row>30</xdr:row>
      <xdr:rowOff>1829235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78E599-D7B6-1B29-4A92-08A6AA0F3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9567" y="11431462"/>
          <a:ext cx="2078020" cy="2101099"/>
        </a:xfrm>
        <a:prstGeom prst="rect">
          <a:avLst/>
        </a:prstGeom>
      </xdr:spPr>
    </xdr:pic>
    <xdr:clientData/>
  </xdr:twoCellAnchor>
  <xdr:twoCellAnchor editAs="oneCell">
    <xdr:from>
      <xdr:col>0</xdr:col>
      <xdr:colOff>963218</xdr:colOff>
      <xdr:row>29</xdr:row>
      <xdr:rowOff>78840</xdr:rowOff>
    </xdr:from>
    <xdr:to>
      <xdr:col>4</xdr:col>
      <xdr:colOff>282012</xdr:colOff>
      <xdr:row>30</xdr:row>
      <xdr:rowOff>1892511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8150C50-98B7-F02F-8214-8F75BCDCA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3218" y="11450862"/>
          <a:ext cx="3716859" cy="2144975"/>
        </a:xfrm>
        <a:prstGeom prst="rect">
          <a:avLst/>
        </a:prstGeom>
      </xdr:spPr>
    </xdr:pic>
    <xdr:clientData/>
  </xdr:twoCellAnchor>
  <xdr:twoCellAnchor editAs="oneCell">
    <xdr:from>
      <xdr:col>0</xdr:col>
      <xdr:colOff>459441</xdr:colOff>
      <xdr:row>0</xdr:row>
      <xdr:rowOff>56028</xdr:rowOff>
    </xdr:from>
    <xdr:to>
      <xdr:col>0</xdr:col>
      <xdr:colOff>2364441</xdr:colOff>
      <xdr:row>3</xdr:row>
      <xdr:rowOff>100852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95B971-59D6-43C1-906F-0A5C94432F9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41" y="56028"/>
          <a:ext cx="1905000" cy="739589"/>
        </a:xfrm>
        <a:prstGeom prst="rect">
          <a:avLst/>
        </a:prstGeom>
      </xdr:spPr>
    </xdr:pic>
    <xdr:clientData/>
  </xdr:twoCellAnchor>
  <xdr:twoCellAnchor editAs="oneCell">
    <xdr:from>
      <xdr:col>0</xdr:col>
      <xdr:colOff>935260</xdr:colOff>
      <xdr:row>27</xdr:row>
      <xdr:rowOff>55166</xdr:rowOff>
    </xdr:from>
    <xdr:to>
      <xdr:col>5</xdr:col>
      <xdr:colOff>184783</xdr:colOff>
      <xdr:row>27</xdr:row>
      <xdr:rowOff>2276518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07F6CF-CD95-3EB7-C2EE-B03AE7131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5260" y="8503108"/>
          <a:ext cx="4297773" cy="2221352"/>
        </a:xfrm>
        <a:prstGeom prst="rect">
          <a:avLst/>
        </a:prstGeom>
      </xdr:spPr>
    </xdr:pic>
    <xdr:clientData/>
  </xdr:twoCellAnchor>
  <xdr:twoCellAnchor>
    <xdr:from>
      <xdr:col>2</xdr:col>
      <xdr:colOff>96449</xdr:colOff>
      <xdr:row>30</xdr:row>
      <xdr:rowOff>209500</xdr:rowOff>
    </xdr:from>
    <xdr:to>
      <xdr:col>4</xdr:col>
      <xdr:colOff>223631</xdr:colOff>
      <xdr:row>30</xdr:row>
      <xdr:rowOff>449697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9ED642EE-AB04-F28B-8E9C-D98B85F5EF25}"/>
            </a:ext>
          </a:extLst>
        </xdr:cNvPr>
        <xdr:cNvSpPr/>
      </xdr:nvSpPr>
      <xdr:spPr>
        <a:xfrm>
          <a:off x="3268688" y="11912826"/>
          <a:ext cx="1353008" cy="240197"/>
        </a:xfrm>
        <a:prstGeom prst="rect">
          <a:avLst/>
        </a:prstGeom>
        <a:noFill/>
        <a:ln w="5715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4</xdr:col>
      <xdr:colOff>212228</xdr:colOff>
      <xdr:row>30</xdr:row>
      <xdr:rowOff>386218</xdr:rowOff>
    </xdr:from>
    <xdr:to>
      <xdr:col>5</xdr:col>
      <xdr:colOff>67176</xdr:colOff>
      <xdr:row>30</xdr:row>
      <xdr:rowOff>777650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C850D775-89A7-A5F0-53BC-2B1005848D87}"/>
            </a:ext>
          </a:extLst>
        </xdr:cNvPr>
        <xdr:cNvCxnSpPr>
          <a:endCxn id="10" idx="1"/>
        </xdr:cNvCxnSpPr>
      </xdr:nvCxnSpPr>
      <xdr:spPr>
        <a:xfrm>
          <a:off x="4603253" y="12121018"/>
          <a:ext cx="512173" cy="391432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124240</xdr:colOff>
      <xdr:row>30</xdr:row>
      <xdr:rowOff>828261</xdr:rowOff>
    </xdr:from>
    <xdr:to>
      <xdr:col>8</xdr:col>
      <xdr:colOff>240196</xdr:colOff>
      <xdr:row>30</xdr:row>
      <xdr:rowOff>1101587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46096559-FDB0-70A3-08F1-81639C26D3E9}"/>
            </a:ext>
          </a:extLst>
        </xdr:cNvPr>
        <xdr:cNvSpPr/>
      </xdr:nvSpPr>
      <xdr:spPr>
        <a:xfrm>
          <a:off x="5176631" y="12531587"/>
          <a:ext cx="1979543" cy="273326"/>
        </a:xfrm>
        <a:prstGeom prst="rect">
          <a:avLst/>
        </a:prstGeom>
        <a:noFill/>
        <a:ln w="5715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</xdr:row>
      <xdr:rowOff>15240</xdr:rowOff>
    </xdr:from>
    <xdr:to>
      <xdr:col>12</xdr:col>
      <xdr:colOff>1471240</xdr:colOff>
      <xdr:row>16</xdr:row>
      <xdr:rowOff>84044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0" y="186690"/>
          <a:ext cx="6481390" cy="24976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619125</xdr:colOff>
      <xdr:row>1</xdr:row>
      <xdr:rowOff>57150</xdr:rowOff>
    </xdr:from>
    <xdr:to>
      <xdr:col>14</xdr:col>
      <xdr:colOff>680665</xdr:colOff>
      <xdr:row>16</xdr:row>
      <xdr:rowOff>125954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1F6279-524E-4548-B092-9764B5D12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3075" y="228600"/>
          <a:ext cx="6481390" cy="24976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100853</xdr:colOff>
      <xdr:row>0</xdr:row>
      <xdr:rowOff>22412</xdr:rowOff>
    </xdr:from>
    <xdr:to>
      <xdr:col>2</xdr:col>
      <xdr:colOff>896470</xdr:colOff>
      <xdr:row>4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8BDD72-CEA3-4D6B-888A-56EC1E478BE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2412"/>
          <a:ext cx="1905000" cy="7395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100853</xdr:colOff>
      <xdr:row>0</xdr:row>
      <xdr:rowOff>22412</xdr:rowOff>
    </xdr:from>
    <xdr:to>
      <xdr:col>2</xdr:col>
      <xdr:colOff>753595</xdr:colOff>
      <xdr:row>3</xdr:row>
      <xdr:rowOff>57151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4298C95-AD6D-4CD8-B68A-77C59C36DE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053" y="22412"/>
          <a:ext cx="1910042" cy="739589"/>
        </a:xfrm>
        <a:prstGeom prst="rect">
          <a:avLst/>
        </a:prstGeom>
      </xdr:spPr>
    </xdr:pic>
    <xdr:clientData/>
  </xdr:twoCellAnchor>
  <xdr:oneCellAnchor>
    <xdr:from>
      <xdr:col>1</xdr:col>
      <xdr:colOff>100853</xdr:colOff>
      <xdr:row>44</xdr:row>
      <xdr:rowOff>22412</xdr:rowOff>
    </xdr:from>
    <xdr:ext cx="1907801" cy="729504"/>
    <xdr:pic>
      <xdr:nvPicPr>
        <xdr:cNvPr id="8" name="Imagen 7">
          <a:extLst>
            <a:ext uri="{FF2B5EF4-FFF2-40B4-BE49-F238E27FC236}">
              <a16:creationId xmlns:a16="http://schemas.microsoft.com/office/drawing/2014/main" id="{E6832E6E-1AEA-4AB0-8EDF-042A0550FF6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441" y="22412"/>
          <a:ext cx="1907801" cy="72950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100853</xdr:colOff>
      <xdr:row>0</xdr:row>
      <xdr:rowOff>22412</xdr:rowOff>
    </xdr:from>
    <xdr:to>
      <xdr:col>2</xdr:col>
      <xdr:colOff>820270</xdr:colOff>
      <xdr:row>3</xdr:row>
      <xdr:rowOff>57151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1695A9F-336B-461C-B247-142ADC2964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053" y="22412"/>
          <a:ext cx="1910042" cy="739589"/>
        </a:xfrm>
        <a:prstGeom prst="rect">
          <a:avLst/>
        </a:prstGeom>
      </xdr:spPr>
    </xdr:pic>
    <xdr:clientData/>
  </xdr:twoCellAnchor>
  <xdr:oneCellAnchor>
    <xdr:from>
      <xdr:col>1</xdr:col>
      <xdr:colOff>100853</xdr:colOff>
      <xdr:row>45</xdr:row>
      <xdr:rowOff>22412</xdr:rowOff>
    </xdr:from>
    <xdr:ext cx="1907241" cy="729504"/>
    <xdr:pic>
      <xdr:nvPicPr>
        <xdr:cNvPr id="9" name="Imagen 8">
          <a:extLst>
            <a:ext uri="{FF2B5EF4-FFF2-40B4-BE49-F238E27FC236}">
              <a16:creationId xmlns:a16="http://schemas.microsoft.com/office/drawing/2014/main" id="{C27E3F85-F2C2-480B-AB72-49067E38CB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853" y="22412"/>
          <a:ext cx="1907241" cy="729504"/>
        </a:xfrm>
        <a:prstGeom prst="rect">
          <a:avLst/>
        </a:prstGeom>
      </xdr:spPr>
    </xdr:pic>
    <xdr:clientData/>
  </xdr:oneCellAnchor>
  <xdr:oneCellAnchor>
    <xdr:from>
      <xdr:col>1</xdr:col>
      <xdr:colOff>100853</xdr:colOff>
      <xdr:row>90</xdr:row>
      <xdr:rowOff>22412</xdr:rowOff>
    </xdr:from>
    <xdr:ext cx="1907241" cy="729504"/>
    <xdr:pic>
      <xdr:nvPicPr>
        <xdr:cNvPr id="10" name="Imagen 9">
          <a:extLst>
            <a:ext uri="{FF2B5EF4-FFF2-40B4-BE49-F238E27FC236}">
              <a16:creationId xmlns:a16="http://schemas.microsoft.com/office/drawing/2014/main" id="{5B3B54E2-F801-448F-B559-DDFA7E24154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853" y="22412"/>
          <a:ext cx="1907241" cy="72950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100853</xdr:colOff>
      <xdr:row>0</xdr:row>
      <xdr:rowOff>22412</xdr:rowOff>
    </xdr:from>
    <xdr:to>
      <xdr:col>2</xdr:col>
      <xdr:colOff>515470</xdr:colOff>
      <xdr:row>3</xdr:row>
      <xdr:rowOff>57151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7277A11-1164-47E9-BE30-5F2DAD693D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853" y="22412"/>
          <a:ext cx="1910042" cy="739589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100853</xdr:colOff>
      <xdr:row>44</xdr:row>
      <xdr:rowOff>22412</xdr:rowOff>
    </xdr:from>
    <xdr:to>
      <xdr:col>2</xdr:col>
      <xdr:colOff>515470</xdr:colOff>
      <xdr:row>47</xdr:row>
      <xdr:rowOff>57151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603CE9-E81D-443F-8F6B-99185373FC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853" y="22412"/>
          <a:ext cx="1910042" cy="739589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100853</xdr:colOff>
      <xdr:row>88</xdr:row>
      <xdr:rowOff>22412</xdr:rowOff>
    </xdr:from>
    <xdr:to>
      <xdr:col>2</xdr:col>
      <xdr:colOff>515470</xdr:colOff>
      <xdr:row>91</xdr:row>
      <xdr:rowOff>57151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C0755C7-8F37-4D2D-A7F6-B77FC0C250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853" y="22412"/>
          <a:ext cx="1910042" cy="739589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100853</xdr:colOff>
      <xdr:row>132</xdr:row>
      <xdr:rowOff>22412</xdr:rowOff>
    </xdr:from>
    <xdr:to>
      <xdr:col>2</xdr:col>
      <xdr:colOff>515470</xdr:colOff>
      <xdr:row>135</xdr:row>
      <xdr:rowOff>57151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510279D-F947-4895-803E-2F03CBB243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853" y="22412"/>
          <a:ext cx="1910042" cy="7395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100853</xdr:colOff>
      <xdr:row>0</xdr:row>
      <xdr:rowOff>22412</xdr:rowOff>
    </xdr:from>
    <xdr:to>
      <xdr:col>2</xdr:col>
      <xdr:colOff>896470</xdr:colOff>
      <xdr:row>4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32F393-FA38-4B2D-8741-E515DEEBA5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853" y="22412"/>
          <a:ext cx="1910042" cy="7395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</xdr:row>
      <xdr:rowOff>15240</xdr:rowOff>
    </xdr:from>
    <xdr:to>
      <xdr:col>14</xdr:col>
      <xdr:colOff>175840</xdr:colOff>
      <xdr:row>16</xdr:row>
      <xdr:rowOff>84044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3740" y="182880"/>
          <a:ext cx="6690940" cy="25834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</xdr:row>
      <xdr:rowOff>15240</xdr:rowOff>
    </xdr:from>
    <xdr:to>
      <xdr:col>13</xdr:col>
      <xdr:colOff>137740</xdr:colOff>
      <xdr:row>16</xdr:row>
      <xdr:rowOff>84044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0" y="186690"/>
          <a:ext cx="6481390" cy="24976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</xdr:row>
      <xdr:rowOff>15240</xdr:rowOff>
    </xdr:from>
    <xdr:to>
      <xdr:col>13</xdr:col>
      <xdr:colOff>309190</xdr:colOff>
      <xdr:row>16</xdr:row>
      <xdr:rowOff>84044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0" y="186690"/>
          <a:ext cx="6481390" cy="24976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CCBAB51-45A5-4B67-B2D3-A4E4B0B6E942}" name="Tabla4" displayName="Tabla4" ref="A12:N27" totalsRowShown="0" headerRowDxfId="266" dataDxfId="264" headerRowBorderDxfId="265" tableBorderDxfId="263" totalsRowBorderDxfId="262">
  <tableColumns count="14">
    <tableColumn id="29" xr3:uid="{360305E0-6AED-4C1B-8E5C-5FB9EFE68637}" name="Suministro Nº" dataDxfId="261"/>
    <tableColumn id="13" xr3:uid="{8AEB2AC3-D8FC-4A4C-B83F-F0A3F8D5DD0B}" name="Numero de Inmueble             (A completar por CALF)" dataDxfId="260"/>
    <tableColumn id="1" xr3:uid="{AE39DDEE-F28C-4258-A3E4-40971CB44A37}" name="DESCRIPCION (Dpto-Torre-Monoblock)" dataDxfId="259"/>
    <tableColumn id="2" xr3:uid="{8B815F79-FE71-475C-986A-61993127765C}" name="PISO Nº" dataDxfId="258"/>
    <tableColumn id="3" xr3:uid="{F3CD9E3E-FBF0-4662-B71B-EFCDF97CE637}" name="Letra o Nº Dpto." dataDxfId="257"/>
    <tableColumn id="4" xr3:uid="{8A117CC1-D85A-40A6-9EA2-B8B24F2B48BA}" name="Unidad Funcional" dataDxfId="256"/>
    <tableColumn id="5" xr3:uid="{A296305B-0558-4722-8528-82BAE5D910A4}" name="Tipo de Consumo" dataDxfId="255"/>
    <tableColumn id="6" xr3:uid="{7B873347-4FA1-49ED-BDAB-EBE493A47BC4}" name="Fase / Fases" dataDxfId="254"/>
    <tableColumn id="7" xr3:uid="{7196C23D-B468-4396-90FC-4C693026E4F4}" name="Potencia Unitaria _x000a_(kW)" dataDxfId="253"/>
    <tableColumn id="8" xr3:uid="{8457C69A-1940-41FF-8C2A-6CC65C067CCD}" name="Corriente Fase R [A] Cos φ=0,85" dataDxfId="252"/>
    <tableColumn id="9" xr3:uid="{1EDAC939-417C-4A83-A3EB-587BD6DB1040}" name="Corriente Fase S [A] Cos φ=0,85" dataDxfId="251"/>
    <tableColumn id="10" xr3:uid="{E7CC9811-6A53-496F-A0DD-6BBAEE70FAC3}" name="Corriente Fase T [A] Cos φ=0,85" dataDxfId="250"/>
    <tableColumn id="11" xr3:uid="{4EF0D372-A838-4A71-97BA-E5E229E8F79C}" name="Corriente Trifásica [A] Cos φ = 0,85" dataDxfId="249"/>
    <tableColumn id="12" xr3:uid="{A7FEE924-77C4-4F73-8F60-B1F30475C33A}" name="Protección (Polos x In)" dataDxfId="248"/>
  </tableColumns>
  <tableStyleInfo name="TableStyleLight2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BCCB23A-174F-4BF6-B246-70F55CA38596}" name="Tabla16" displayName="Tabla16" ref="A138:N156" totalsRowShown="0" headerRowDxfId="99" dataDxfId="97" headerRowBorderDxfId="98" tableBorderDxfId="96">
  <tableColumns count="14">
    <tableColumn id="13" xr3:uid="{FE05B95F-A5D1-4CB5-9EA7-21EF66FC81AB}" name="Suministro Nº" dataDxfId="95"/>
    <tableColumn id="14" xr3:uid="{F2786588-15EB-4187-9A15-D5993E8884C8}" name="Numero de Inmueble                 (A completar por CALF)" dataDxfId="94"/>
    <tableColumn id="1" xr3:uid="{9E1DF26C-3B87-45EC-B63A-700E320DBCAF}" name="DESCRIPCION (Dpto-Torre-Monoblock)" dataDxfId="93"/>
    <tableColumn id="2" xr3:uid="{1DBCDCE6-B07C-4408-92A2-49D524020001}" name="PISO Nº" dataDxfId="92"/>
    <tableColumn id="3" xr3:uid="{C34A5B5D-1E23-4928-8C1E-3217C6283219}" name="Letra o Nº Dpto." dataDxfId="91"/>
    <tableColumn id="4" xr3:uid="{F89FBE24-46EA-46BD-8AB4-6CF419A3A785}" name="Unidad Funcional" dataDxfId="90"/>
    <tableColumn id="5" xr3:uid="{2F28C37A-1ADC-4B07-9AB3-B25CBFBD2966}" name="Tipo de Consumo" dataDxfId="89"/>
    <tableColumn id="6" xr3:uid="{67B4FA87-8A64-4726-96A7-AE8A29332BBC}" name="Fase / Fases" dataDxfId="88"/>
    <tableColumn id="7" xr3:uid="{A658FC31-206B-4C23-87CE-85AA2881A3CF}" name="Potencia Unitaria _x000a_(kW)" dataDxfId="87"/>
    <tableColumn id="8" xr3:uid="{1ECF83F8-1F56-46A7-9571-9DA34ED26C18}" name="Corriente Fase R [A] Cos φ=0,85" dataDxfId="86">
      <calculatedColumnFormula>IF(H139="R",I139*1000/(220*0.85),"")</calculatedColumnFormula>
    </tableColumn>
    <tableColumn id="9" xr3:uid="{72BA1E39-8679-462B-9DC9-62EDC759076E}" name="Corriente Fase S [A] Cos φ=0,85" dataDxfId="85">
      <calculatedColumnFormula>IF(H139="S",I139*1000/(220*0.85),"")</calculatedColumnFormula>
    </tableColumn>
    <tableColumn id="10" xr3:uid="{34E6AF72-EED4-481E-B2B1-15EFB1D0C772}" name="Corriente Fase T [A] Cos φ=0,85" dataDxfId="84">
      <calculatedColumnFormula>IF(H139="T",I139*1000/(220*0.85),"")</calculatedColumnFormula>
    </tableColumn>
    <tableColumn id="11" xr3:uid="{08879C63-0A18-4075-95F6-72C6A6E3596A}" name="Corriente Trifásica [A] Cos φ = 0,85" dataDxfId="83">
      <calculatedColumnFormula>IF(H139="RST",I139*1000/(380*1.73*0.85),"")</calculatedColumnFormula>
    </tableColumn>
    <tableColumn id="12" xr3:uid="{C3E0ABCE-3594-47F8-B014-5013DDC8A994}" name="Protección (Polos x In)" dataDxfId="8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E5C6A5E-610D-4204-BCC6-7E1C5ED3B423}" name="Tabla414" displayName="Tabla414" ref="A12:N272" totalsRowShown="0" headerRowDxfId="81" dataDxfId="79" headerRowBorderDxfId="80" tableBorderDxfId="78" totalsRowBorderDxfId="77">
  <tableColumns count="14">
    <tableColumn id="29" xr3:uid="{28580CED-C09D-4F05-B816-5074DACA6297}" name="Suministro Nº" dataDxfId="76"/>
    <tableColumn id="13" xr3:uid="{6FB225FF-5ECF-4C2E-B24B-F2A131A91512}" name="Numero de Inmueble             (A completar por CALF)" dataDxfId="75"/>
    <tableColumn id="1" xr3:uid="{FBACCE4A-FD3A-4260-9FC9-F6E3052225F2}" name="DESCRIPCION (Dpto-Torre-Monoblock)" dataDxfId="74"/>
    <tableColumn id="2" xr3:uid="{5321D20E-2584-40BB-AEC3-78970262B22E}" name="PISO Nº" dataDxfId="73"/>
    <tableColumn id="3" xr3:uid="{DA7FB725-10DA-4301-A925-AF34BF612AE9}" name="Letra o Nº Dpto." dataDxfId="72"/>
    <tableColumn id="4" xr3:uid="{3FB45C74-56EA-47B2-9075-FD52BE4FA33A}" name="Unidad Funcional" dataDxfId="71"/>
    <tableColumn id="5" xr3:uid="{E63B0910-8470-47CE-AF35-9966C21EDFBD}" name="Tipo de Consumo" dataDxfId="70"/>
    <tableColumn id="6" xr3:uid="{1C6C47F9-D767-40DB-89A9-9151C5331B97}" name="Fase / Fases" dataDxfId="69"/>
    <tableColumn id="7" xr3:uid="{028D943A-21F7-4DCA-88C5-B237F01AAF31}" name="Potencia Unitaria _x000a_(kW)" dataDxfId="68"/>
    <tableColumn id="8" xr3:uid="{5A6FD23F-BF4C-4E23-8A17-561008A37BA1}" name="Corriente Fase R [A] Cos φ=0,85" dataDxfId="67">
      <calculatedColumnFormula>IF(H13="R",I13*1000/(220*0.85),"")</calculatedColumnFormula>
    </tableColumn>
    <tableColumn id="9" xr3:uid="{C8F3C002-D9DF-40E7-A025-0E3352989BA8}" name="Corriente Fase S [A] Cos φ=0,85" dataDxfId="66">
      <calculatedColumnFormula>IF(H13="S",I13*1000/(220*0.85),"")</calculatedColumnFormula>
    </tableColumn>
    <tableColumn id="10" xr3:uid="{5B0F3104-B93A-4C75-A8C1-C7A6F3B03A2C}" name="Corriente Fase T [A] Cos φ=0,85" dataDxfId="65">
      <calculatedColumnFormula>IF(H13="T",I13*1000/(220*0.85),"")</calculatedColumnFormula>
    </tableColumn>
    <tableColumn id="11" xr3:uid="{1172F737-45EB-4A72-B95C-BE970C9B0D2F}" name="Corriente Trifásica [A] Cos φ = 0,85" dataDxfId="64">
      <calculatedColumnFormula>IF(H13="RST",I13*1000/(380*1.73*0.85),"")</calculatedColumnFormula>
    </tableColumn>
    <tableColumn id="12" xr3:uid="{B3CEBBD9-6000-44A7-8105-CEC7C278169D}" name="Protección (Polos x In)" dataDxfId="63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298C47-659D-4C81-858E-5CF350F9CCCC}" name="Tabla6" displayName="Tabla6" ref="A12:N39" totalsRowShown="0" headerRowDxfId="247" dataDxfId="245" headerRowBorderDxfId="246" tableBorderDxfId="244" totalsRowBorderDxfId="243">
  <tableColumns count="14">
    <tableColumn id="14" xr3:uid="{454375D5-E506-490A-A424-C58C7436BBDB}" name="Suministro Nº" dataDxfId="242"/>
    <tableColumn id="13" xr3:uid="{CB2E1399-9B3B-48CB-997B-CF33C5CC18E4}" name="Numero de Inmueble                 (A completar por CALF)" dataDxfId="241"/>
    <tableColumn id="1" xr3:uid="{7DDB5A3E-1BCA-4A87-94E1-5C0A2CDB337E}" name="DESCRIPCION (Dpto-Torre-Monoblock)" dataDxfId="240"/>
    <tableColumn id="2" xr3:uid="{BBD4BFA1-223A-464C-A660-01DA66F11F42}" name="PISO Nº" dataDxfId="239"/>
    <tableColumn id="3" xr3:uid="{7FD53301-E8C6-43EC-B155-9E082A6C2653}" name="Letra o Nº Dpto." dataDxfId="238"/>
    <tableColumn id="4" xr3:uid="{6E65FDFE-5B15-4D72-A104-AFA545452FF0}" name="Unidad Funcional" dataDxfId="237"/>
    <tableColumn id="5" xr3:uid="{07B0E622-8BB2-48D4-BB16-5F2FDE33B103}" name="Tipo de Consumo" dataDxfId="236"/>
    <tableColumn id="6" xr3:uid="{3A0357E4-A308-4A14-B96A-763EF4C6D1C8}" name="Fase / Fases" dataDxfId="235"/>
    <tableColumn id="7" xr3:uid="{BEB21616-5056-49A0-BB86-B5B4D902EA07}" name="Potencia Unitaria _x000a_(kW)" dataDxfId="234"/>
    <tableColumn id="8" xr3:uid="{43D7FB43-BDD0-4ED5-9146-CF118A901063}" name="Corriente Fase R [A] Cos φ=0,85" dataDxfId="233">
      <calculatedColumnFormula>IF(H13="R",I13*1000/(220*0.85),"")</calculatedColumnFormula>
    </tableColumn>
    <tableColumn id="9" xr3:uid="{55A4F2AA-7923-418E-B81F-E5E9D9B841E2}" name="Corriente Fase S [A] Cos φ=0,85" dataDxfId="232">
      <calculatedColumnFormula>IF(H13="S",I13*1000/(220*0.85),"")</calculatedColumnFormula>
    </tableColumn>
    <tableColumn id="10" xr3:uid="{C1AC828D-64CC-443F-BDB6-4BCCE3DC49B4}" name="Corriente Fase T [A] Cos φ=0,85" dataDxfId="231">
      <calculatedColumnFormula>IF(H13="T",I13*1000/(220*0.85),"")</calculatedColumnFormula>
    </tableColumn>
    <tableColumn id="11" xr3:uid="{197A952B-EE97-4980-B8B9-4F1160F9FD37}" name="Corriente Trifásica [A] Cos φ = 0,85" dataDxfId="230">
      <calculatedColumnFormula>IF(H13="RST",I13*1000/(380*1.73*0.85),"")</calculatedColumnFormula>
    </tableColumn>
    <tableColumn id="12" xr3:uid="{B3B577B1-0F3B-40FD-A57C-1861C004B93E}" name="Protección (Polos x In)" dataDxfId="229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E02B087-C948-4B61-ADCB-3D73BB84792F}" name="Tabla8" displayName="Tabla8" ref="A50:N68" totalsRowShown="0" headerRowDxfId="228" dataDxfId="226" headerRowBorderDxfId="227" tableBorderDxfId="225">
  <tableColumns count="14">
    <tableColumn id="13" xr3:uid="{13F4E6ED-EB33-4BA4-BA19-911BD25F38DE}" name="Suministro Nº" dataDxfId="224"/>
    <tableColumn id="14" xr3:uid="{4358B061-E09F-4AFA-9633-8C051DD6FF22}" name="Numero de Inmueble                 (A completar por CALF)" dataDxfId="223"/>
    <tableColumn id="1" xr3:uid="{849137E8-082B-4AA8-80AF-2649DEA31420}" name="DESCRIPCION (Dpto-Torre-Monoblock)" dataDxfId="222"/>
    <tableColumn id="2" xr3:uid="{535126D2-3B46-4177-ADA0-C7D34B9C23AA}" name="PISO Nº" dataDxfId="221"/>
    <tableColumn id="3" xr3:uid="{B027B7C2-0584-45BA-9144-2AB38CA5843F}" name="Letra o Nº Dpto." dataDxfId="220"/>
    <tableColumn id="4" xr3:uid="{7F487FF1-44B2-4EE9-ACE2-0B01DF7853AB}" name="Unidad Funcional" dataDxfId="219"/>
    <tableColumn id="5" xr3:uid="{16D8E9C9-CB6C-4179-AA82-67B83880B67B}" name="Tipo de Consumo" dataDxfId="218"/>
    <tableColumn id="6" xr3:uid="{5AA6E1CD-AF65-4467-B26B-3F3AF8AD335E}" name="Fase / Fases" dataDxfId="217"/>
    <tableColumn id="7" xr3:uid="{BCB1D853-41F8-49CC-BAD1-FB1C4E3BD36F}" name="Potencia Unitaria _x000a_(kW)" dataDxfId="216"/>
    <tableColumn id="8" xr3:uid="{0D695783-D6E0-45B0-8817-B69077621F02}" name="Corriente Fase R [A] Cos φ=0,85" dataDxfId="215">
      <calculatedColumnFormula>IF(H51="R",I51*1000/(220*0.85),"")</calculatedColumnFormula>
    </tableColumn>
    <tableColumn id="9" xr3:uid="{8C3E6504-6C82-4B27-BE1E-D964B9DB12EE}" name="Corriente Fase S [A] Cos φ=0,85" dataDxfId="214">
      <calculatedColumnFormula>IF(H51="S",I51*1000/(220*0.85),"")</calculatedColumnFormula>
    </tableColumn>
    <tableColumn id="10" xr3:uid="{BBE5EF15-4B6E-479F-92E0-D43977B49C97}" name="Corriente Fase T [A] Cos φ=0,85" dataDxfId="213">
      <calculatedColumnFormula>IF(H51="T",I51*1000/(220*0.85),"")</calculatedColumnFormula>
    </tableColumn>
    <tableColumn id="11" xr3:uid="{DFD18304-B9D6-418C-9A72-3C2FE21EDA0C}" name="Corriente Trifásica [A] Cos φ = 0,85" dataDxfId="212">
      <calculatedColumnFormula>IF(H51="RST",I51*1000/(380*1.73*0.85),"")</calculatedColumnFormula>
    </tableColumn>
    <tableColumn id="12" xr3:uid="{F7B3F40C-20FF-427B-8422-8019F9E378E2}" name="Protección (Polos x In)" dataDxfId="211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EC60E86-DC4B-4506-AE80-368095DB6E1F}" name="Tabla9" displayName="Tabla9" ref="A96:N114" totalsRowShown="0" headerRowDxfId="210" dataDxfId="208" headerRowBorderDxfId="209" tableBorderDxfId="207" totalsRowBorderDxfId="206">
  <tableColumns count="14">
    <tableColumn id="13" xr3:uid="{241A5421-9D3F-4018-A5D5-1CE02FB7A716}" name="Suministro Nº" dataDxfId="205"/>
    <tableColumn id="14" xr3:uid="{7BE6B74F-38D8-4826-92CA-20CA2C7C28A0}" name="Numero de Inmueble                 (A completar por CALF)" dataDxfId="204"/>
    <tableColumn id="1" xr3:uid="{D22926A3-DD17-4088-B653-8CA6B8A07AA3}" name="DESCRIPCION (Dpto-Torre-Monoblock)" dataDxfId="203"/>
    <tableColumn id="2" xr3:uid="{F0F4E251-B3A0-4EBF-8BB3-66280F77B2FC}" name="PISO Nº" dataDxfId="202"/>
    <tableColumn id="3" xr3:uid="{F7739313-103C-48CD-81F8-352166EDD582}" name="Letra o Nº Dpto." dataDxfId="201"/>
    <tableColumn id="4" xr3:uid="{2B6C2661-0C93-498A-87F5-A0ECDCA12A8B}" name="Unidad Funcional" dataDxfId="200"/>
    <tableColumn id="5" xr3:uid="{3BBC1724-DA93-4D46-94E5-A4D927107233}" name="Tipo de Consumo" dataDxfId="199"/>
    <tableColumn id="6" xr3:uid="{991234C5-8858-4C57-BFED-9AFF327EAE1D}" name="Fase / Fases" dataDxfId="198"/>
    <tableColumn id="7" xr3:uid="{3634FD2B-9AD2-4A6E-810B-BB113A0D5D0A}" name="Potencia Unitaria _x000a_(kW)" dataDxfId="197"/>
    <tableColumn id="8" xr3:uid="{F3999AE0-E3D5-42F2-933E-113DD84AFB83}" name="Corriente Fase R [A] Cos φ=0,85" dataDxfId="196">
      <calculatedColumnFormula>IF(H97="R",I97*1000/(220*0.85),"")</calculatedColumnFormula>
    </tableColumn>
    <tableColumn id="9" xr3:uid="{D19F7FC6-1695-4A38-B773-40ABCB4E84D7}" name="Corriente Fase S [A] Cos φ=0,85" dataDxfId="195">
      <calculatedColumnFormula>IF(H97="S",I97*1000/(220*0.85),"")</calculatedColumnFormula>
    </tableColumn>
    <tableColumn id="10" xr3:uid="{56A5B536-8C35-4ED7-B431-E0F87072062D}" name="Corriente Fase T [A] Cos φ=0,85" dataDxfId="194">
      <calculatedColumnFormula>IF(H97="T",I97*1000/(220*0.85),"")</calculatedColumnFormula>
    </tableColumn>
    <tableColumn id="11" xr3:uid="{886A3B24-29D1-4E47-B08C-B15DC84C207B}" name="Corriente Trifásica [A] Cos φ = 0,85" dataDxfId="193">
      <calculatedColumnFormula>IF(H97="RST",I97*1000/(380*1.73*0.85),"")</calculatedColumnFormula>
    </tableColumn>
    <tableColumn id="12" xr3:uid="{536A1124-50D4-42ED-8F1F-CCCD5CBE8177}" name="Protección (Polos x In)" dataDxfId="192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D582508-878B-4833-B451-BAF80E2E656D}" name="Tabla10" displayName="Tabla10" ref="A51:N78" totalsRowShown="0" headerRowDxfId="191" dataDxfId="189" headerRowBorderDxfId="190" tableBorderDxfId="188" totalsRowBorderDxfId="187">
  <tableColumns count="14">
    <tableColumn id="13" xr3:uid="{517B4649-19DE-4077-A85C-253B20AFD468}" name="Suministro Nº" dataDxfId="186"/>
    <tableColumn id="14" xr3:uid="{8F89AC16-CA6A-45F3-9A6A-6B74D5ADBAD2}" name="Numero de Inmueble                 (A completar por CALF)" dataDxfId="185"/>
    <tableColumn id="1" xr3:uid="{D6CC85AF-3DE5-4277-B68E-744490375FDA}" name="DESCRIPCION (Dpto-Torre-Monoblock)" dataDxfId="184"/>
    <tableColumn id="2" xr3:uid="{84ABCA87-BDF8-487B-A418-520891313EBC}" name="PISO Nº" dataDxfId="183"/>
    <tableColumn id="3" xr3:uid="{D87906C6-5BE0-4215-8F24-3360A66D23ED}" name="Letra o Nº Dpto." dataDxfId="182"/>
    <tableColumn id="4" xr3:uid="{4197616B-7AC6-4C46-B8D9-BECB7D41B26A}" name="Unidad Funcional" dataDxfId="181"/>
    <tableColumn id="5" xr3:uid="{42FDE528-DE6A-4B62-8F21-8B055D201CD8}" name="Tipo de Consumo" dataDxfId="180"/>
    <tableColumn id="6" xr3:uid="{66921648-4E76-4AE8-A559-7157B191D082}" name="Fase / Fases" dataDxfId="179"/>
    <tableColumn id="7" xr3:uid="{7B41D673-858B-4E17-91B8-429431A53963}" name="Potencia Unitaria _x000a_(kW)" dataDxfId="178"/>
    <tableColumn id="8" xr3:uid="{A9B658A7-9889-4EF9-94B2-9A403877A303}" name="Corriente Fase R [A] Cos φ=0,85" dataDxfId="177">
      <calculatedColumnFormula>IF(H52="R",I52*1000/(220*0.85),"")</calculatedColumnFormula>
    </tableColumn>
    <tableColumn id="9" xr3:uid="{2FBE639D-77B1-4811-956B-2C1E84EF39AD}" name="Corriente Fase S [A] Cos φ=0,85" dataDxfId="176">
      <calculatedColumnFormula>IF(H52="S",I52*1000/(220*0.85),"")</calculatedColumnFormula>
    </tableColumn>
    <tableColumn id="10" xr3:uid="{62B8C20F-C0BA-4693-9332-187F09D363D5}" name="Corriente Fase T [A] Cos φ=0,85" dataDxfId="175">
      <calculatedColumnFormula>IF(H52="T",I52*1000/(220*0.85),"")</calculatedColumnFormula>
    </tableColumn>
    <tableColumn id="11" xr3:uid="{57F85DA8-395C-4206-B654-5373539760E8}" name="Corriente Trifásica [A] Cos φ = 0,85" dataDxfId="174">
      <calculatedColumnFormula>IF(H52="RST",I52*1000/(380*1.73*0.85),"")</calculatedColumnFormula>
    </tableColumn>
    <tableColumn id="12" xr3:uid="{85392FC7-2C6C-4301-8D7D-975C920B6296}" name="Protección (Polos x In)" dataDxfId="173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0B4B33D-2B92-4F40-8F8F-ACF5D2EFDAE2}" name="Tabla11" displayName="Tabla11" ref="A12:N39" totalsRowShown="0" headerRowDxfId="172" dataDxfId="170" headerRowBorderDxfId="171" tableBorderDxfId="169" totalsRowBorderDxfId="168">
  <tableColumns count="14">
    <tableColumn id="13" xr3:uid="{38E2B95B-1C93-4164-A4DA-A0A1986308EF}" name="Suministro Nº" dataDxfId="167"/>
    <tableColumn id="14" xr3:uid="{FAC22FE3-A591-407B-B38D-221F280585A7}" name="Numero de Inmueble                 (A completar por CALF)" dataDxfId="166"/>
    <tableColumn id="1" xr3:uid="{9F4E4BBB-1331-4C86-AD4B-E023D27B6FBD}" name="DESCRIPCION (Dpto-Torre-Monoblock)" dataDxfId="165"/>
    <tableColumn id="2" xr3:uid="{97775930-C43D-42C6-BC09-AFE94BF64D70}" name="PISO Nº" dataDxfId="164"/>
    <tableColumn id="3" xr3:uid="{09164494-ABAF-4EFA-BFDF-A5D6DCC328DF}" name="Letra o Nº Dpto." dataDxfId="163"/>
    <tableColumn id="4" xr3:uid="{E4DC393A-C376-462C-B66D-CF0FDDCACD81}" name="Unidad Funcional" dataDxfId="162"/>
    <tableColumn id="5" xr3:uid="{143F8128-3DAB-4E58-9BCF-E8E7797873DB}" name="Tipo de Consumo" dataDxfId="161"/>
    <tableColumn id="6" xr3:uid="{AE0C011C-04AE-4912-8A71-1B1C12614D0A}" name="Fase / Fases" dataDxfId="160"/>
    <tableColumn id="7" xr3:uid="{8C1DE319-5248-405F-9D31-908F4AEEF252}" name="Potencia Unitaria _x000a_(kW)" dataDxfId="159"/>
    <tableColumn id="8" xr3:uid="{043FEFFC-DA8D-455A-AD66-397324A16EAC}" name="Corriente Fase R [A] Cos φ=0,85" dataDxfId="158">
      <calculatedColumnFormula>IF(H13="R",I13*1000/(220*0.85),"")</calculatedColumnFormula>
    </tableColumn>
    <tableColumn id="9" xr3:uid="{AF4A8317-0E9D-4D3B-8AEA-0F667F8EBD44}" name="Corriente Fase S [A] Cos φ=0,85" dataDxfId="157">
      <calculatedColumnFormula>IF(H13="S",I13*1000/(220*0.85),"")</calculatedColumnFormula>
    </tableColumn>
    <tableColumn id="10" xr3:uid="{8759DCBE-CCA2-4059-939F-DFB01F8513E1}" name="Corriente Fase T [A] Cos φ=0,85" dataDxfId="156">
      <calculatedColumnFormula>IF(H13="T",I13*1000/(220*0.85),"")</calculatedColumnFormula>
    </tableColumn>
    <tableColumn id="11" xr3:uid="{EBB2DA43-462C-4459-A7E9-F812B3059B90}" name="Corriente Trifásica [A] Cos φ = 0,85" dataDxfId="155">
      <calculatedColumnFormula>IF(H13="RST",I13*1000/(380*1.73*0.85),"")</calculatedColumnFormula>
    </tableColumn>
    <tableColumn id="12" xr3:uid="{B7FBB477-04A2-4279-9E4E-562EA7A1A65C}" name="Protección (Polos x In)" dataDxfId="154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1312353-743C-4331-AB95-8E167E70C2E9}" name="Tabla12" displayName="Tabla12" ref="A12:N39" totalsRowShown="0" headerRowDxfId="153" dataDxfId="151" headerRowBorderDxfId="152" tableBorderDxfId="150">
  <tableColumns count="14">
    <tableColumn id="13" xr3:uid="{93E3A154-2D7D-44A6-878F-7D5B943F05DB}" name="Suministro Nº" dataDxfId="149"/>
    <tableColumn id="14" xr3:uid="{85091A97-1430-4E3A-95CC-69DCAC3930A6}" name="Numero de Inmueble                 (A completar por CALF)" dataDxfId="148"/>
    <tableColumn id="1" xr3:uid="{CCB44074-9B4B-4FD8-9A14-A918EE20375D}" name="DESCRIPCION (Dpto-Torre-Monoblock)" dataDxfId="147"/>
    <tableColumn id="2" xr3:uid="{226F507F-D527-4E1D-89E5-5108920DF8BA}" name="PISO Nº" dataDxfId="146"/>
    <tableColumn id="3" xr3:uid="{174F3C1E-79FE-412C-A457-F7D860BDF9E9}" name="Letra o Nº Dpto." dataDxfId="145"/>
    <tableColumn id="4" xr3:uid="{21742823-1E0D-405A-A0CE-63A4AAD7BE87}" name="Unidad Funcional" dataDxfId="144"/>
    <tableColumn id="5" xr3:uid="{B1675CEB-50B6-4A79-BDC5-960076DF4700}" name="Tipo de Consumo" dataDxfId="143"/>
    <tableColumn id="6" xr3:uid="{D7DD771B-BCD9-4DC3-A3BD-FF1197738CB4}" name="Fase / Fases" dataDxfId="142"/>
    <tableColumn id="7" xr3:uid="{9099D89B-CC68-4C9D-85DF-729221976309}" name="Potencia Unitaria _x000a_(kW)" dataDxfId="141"/>
    <tableColumn id="8" xr3:uid="{5685EAE4-813E-4626-9FE7-932CCD1DED8D}" name="Corriente Fase R [A] Cos φ=0,85" dataDxfId="140">
      <calculatedColumnFormula>IF(H13="R",I13*1000/(220*0.85),"")</calculatedColumnFormula>
    </tableColumn>
    <tableColumn id="9" xr3:uid="{D471DB54-165F-4CB5-A3FE-CAAB490FD0B3}" name="Corriente Fase S [A] Cos φ=0,85" dataDxfId="139">
      <calculatedColumnFormula>IF(H13="S",I13*1000/(220*0.85),"")</calculatedColumnFormula>
    </tableColumn>
    <tableColumn id="10" xr3:uid="{141A33E0-8D64-4D8A-B740-6C98B0ADDA89}" name="Corriente Fase T [A] Cos φ=0,85" dataDxfId="138">
      <calculatedColumnFormula>IF(H13="T",I13*1000/(220*0.85),"")</calculatedColumnFormula>
    </tableColumn>
    <tableColumn id="11" xr3:uid="{67C9F3AD-B67D-4167-9BB2-28F1E7F37FE1}" name="Corriente Trifásica [A] Cos φ = 0,85" dataDxfId="137">
      <calculatedColumnFormula>IF(H13="RST",I13*1000/(380*1.73*0.85),"")</calculatedColumnFormula>
    </tableColumn>
    <tableColumn id="12" xr3:uid="{CAE70C10-5D48-4B99-8324-E4A88911066F}" name="Protección (Polos x In)" dataDxfId="136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0EEFE6-8A27-427E-BBB3-41C1D985E21E}" name="Tabla14" displayName="Tabla14" ref="A50:N77" totalsRowShown="0" headerRowDxfId="135" dataDxfId="133" headerRowBorderDxfId="134" tableBorderDxfId="132">
  <tableColumns count="14">
    <tableColumn id="13" xr3:uid="{B998CD7B-1D76-4B9E-9530-B26818CBB471}" name="Suministro Nº" dataDxfId="131"/>
    <tableColumn id="14" xr3:uid="{EADA6858-5E0D-4C15-9B52-FB04D8BE8EA5}" name="Numero de Inmueble                 (A completar por CALF)" dataDxfId="130"/>
    <tableColumn id="1" xr3:uid="{A1F4499A-9B7F-426C-AD55-220EA64322EB}" name="DESCRIPCION (Dpto-Torre-Monoblock)" dataDxfId="129"/>
    <tableColumn id="2" xr3:uid="{5F3E2898-47FC-4423-A19D-98552A3C02EC}" name="PISO Nº" dataDxfId="128"/>
    <tableColumn id="3" xr3:uid="{C3C22E59-C9DB-4DD6-92C8-63132B15F1C8}" name="Letra o Nº Dpto." dataDxfId="127"/>
    <tableColumn id="4" xr3:uid="{441E03C1-C955-4D37-A332-44656DBB46E7}" name="Unidad Funcional" dataDxfId="126"/>
    <tableColumn id="5" xr3:uid="{C279FDBB-B65C-4C2B-9A24-E3330F943F4C}" name="Tipo de Consumo" dataDxfId="125"/>
    <tableColumn id="6" xr3:uid="{58373B61-9FFA-4DA6-A2DB-4452D9545DA5}" name="Fase / Fases" dataDxfId="124"/>
    <tableColumn id="7" xr3:uid="{725F0BEE-6D5C-45A5-A559-968F7BFC7696}" name="Potencia Unitaria _x000a_(kW)" dataDxfId="123"/>
    <tableColumn id="8" xr3:uid="{40C4CDBB-5595-4D0F-B896-48D8826683B0}" name="Corriente Fase R [A] Cos φ=0,85" dataDxfId="122">
      <calculatedColumnFormula>IF(H51="R",I51*1000/(220*0.85),"")</calculatedColumnFormula>
    </tableColumn>
    <tableColumn id="9" xr3:uid="{7F4C2591-6A7C-4C1E-A59D-09A0C7477A61}" name="Corriente Fase S [A] Cos φ=0,85" dataDxfId="121">
      <calculatedColumnFormula>IF(H51="S",I51*1000/(220*0.85),"")</calculatedColumnFormula>
    </tableColumn>
    <tableColumn id="10" xr3:uid="{D368FAE5-4EC4-4996-9EA1-5EE67B4D94E7}" name="Corriente Fase T [A] Cos φ=0,85" dataDxfId="120">
      <calculatedColumnFormula>IF(H51="T",I51*1000/(220*0.85),"")</calculatedColumnFormula>
    </tableColumn>
    <tableColumn id="11" xr3:uid="{D23D98BF-404C-4399-B374-51EF4EE5654E}" name="Corriente Trifásica [A] Cos φ = 0,85" dataDxfId="119">
      <calculatedColumnFormula>IF(H51="RST",I51*1000/(380*1.73*0.85),"")</calculatedColumnFormula>
    </tableColumn>
    <tableColumn id="12" xr3:uid="{87FB089D-E671-4646-9A5C-24AD4790E3F8}" name="Protección (Polos x In)" dataDxfId="118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6FB6249-4709-4675-A1E9-3DFA5D4AF42D}" name="Tabla15" displayName="Tabla15" ref="A94:N121" totalsRowShown="0" headerRowDxfId="117" dataDxfId="115" headerRowBorderDxfId="116" tableBorderDxfId="114">
  <tableColumns count="14">
    <tableColumn id="13" xr3:uid="{4677EA32-D032-4B34-BDE8-10A63ACC59A0}" name="Suministro Nº" dataDxfId="113"/>
    <tableColumn id="14" xr3:uid="{E523D77D-29D2-4853-9402-7973346A874F}" name="Numero de Inmueble                 (A completar por CALF)" dataDxfId="112"/>
    <tableColumn id="1" xr3:uid="{E41A648D-439D-43B8-850E-E1FCEA607E16}" name="DESCRIPCION (Dpto-Torre-Monoblock)" dataDxfId="111"/>
    <tableColumn id="2" xr3:uid="{1C8412D8-5E38-4B4D-9F8A-5EEE3784AB03}" name="PISO Nº" dataDxfId="110"/>
    <tableColumn id="3" xr3:uid="{3884A41F-C100-4A42-8DC9-214075AD4FA4}" name="Letra o Nº Dpto." dataDxfId="109"/>
    <tableColumn id="4" xr3:uid="{EB06C6EB-AB9F-477A-B2DA-CE5FA6424716}" name="Unidad Funcional" dataDxfId="108"/>
    <tableColumn id="5" xr3:uid="{9C18A7A6-6BF6-4AF3-88C8-C5EB7EDF3D1D}" name="Tipo de Consumo" dataDxfId="107"/>
    <tableColumn id="6" xr3:uid="{90CCEE7F-5E2D-4282-ACE6-9602695C76E3}" name="Fase / Fases" dataDxfId="106"/>
    <tableColumn id="7" xr3:uid="{988DC95A-B14C-40CF-AC51-F804E64C841B}" name="Potencia Unitaria _x000a_(kW)" dataDxfId="105"/>
    <tableColumn id="8" xr3:uid="{3843DC52-8ABE-4E74-83E1-F43993221C34}" name="Corriente Fase R [A] Cos φ=0,85" dataDxfId="104">
      <calculatedColumnFormula>IF(H95="R",I95*1000/(220*0.85),"")</calculatedColumnFormula>
    </tableColumn>
    <tableColumn id="9" xr3:uid="{39C455C6-FD48-4DEE-9AC5-424886F58A74}" name="Corriente Fase S [A] Cos φ=0,85" dataDxfId="103">
      <calculatedColumnFormula>IF(H95="S",I95*1000/(220*0.85),"")</calculatedColumnFormula>
    </tableColumn>
    <tableColumn id="10" xr3:uid="{587E71B5-57BE-4068-BE0B-91E09E0EDA62}" name="Corriente Fase T [A] Cos φ=0,85" dataDxfId="102">
      <calculatedColumnFormula>IF(H95="T",I95*1000/(220*0.85),"")</calculatedColumnFormula>
    </tableColumn>
    <tableColumn id="11" xr3:uid="{5741AF59-0CCE-4800-BF85-338A94ED5D34}" name="Corriente Trifásica [A] Cos φ = 0,85" dataDxfId="101">
      <calculatedColumnFormula>IF(H95="RST",I95*1000/(380*1.73*0.85),"")</calculatedColumnFormula>
    </tableColumn>
    <tableColumn id="12" xr3:uid="{5AB43C86-B90C-47A1-8452-54D3EB1E1AC9}" name="Protección (Polos x In)" dataDxfId="10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1FF0-5CD0-4484-B302-82F1E0C832D6}">
  <sheetPr codeName="Hoja1"/>
  <dimension ref="A1:L978"/>
  <sheetViews>
    <sheetView tabSelected="1" view="pageBreakPreview" topLeftCell="A15" zoomScale="70" zoomScaleNormal="85" zoomScaleSheetLayoutView="70" workbookViewId="0">
      <selection activeCell="T25" sqref="T25"/>
    </sheetView>
  </sheetViews>
  <sheetFormatPr baseColWidth="10" defaultColWidth="12.5703125" defaultRowHeight="15" customHeight="1" x14ac:dyDescent="0.2"/>
  <cols>
    <col min="1" max="1" width="37.85546875" customWidth="1"/>
    <col min="2" max="2" width="9.7109375" customWidth="1"/>
    <col min="3" max="4" width="9.140625" customWidth="1"/>
    <col min="5" max="5" width="9.85546875" customWidth="1"/>
    <col min="6" max="6" width="7.42578125" customWidth="1"/>
    <col min="7" max="7" width="9.140625" customWidth="1"/>
    <col min="8" max="11" width="11.28515625" customWidth="1"/>
    <col min="12" max="12" width="18.7109375" customWidth="1"/>
    <col min="13" max="28" width="10.5703125" customWidth="1"/>
  </cols>
  <sheetData>
    <row r="1" spans="1:12" ht="30" customHeight="1" x14ac:dyDescent="0.2">
      <c r="A1" s="183"/>
      <c r="B1" s="184"/>
      <c r="C1" s="189" t="s">
        <v>82</v>
      </c>
      <c r="D1" s="190"/>
      <c r="E1" s="190"/>
      <c r="F1" s="190"/>
      <c r="G1" s="190"/>
      <c r="H1" s="190"/>
      <c r="I1" s="35" t="s">
        <v>42</v>
      </c>
      <c r="J1" s="192" t="s">
        <v>39</v>
      </c>
      <c r="K1" s="192"/>
      <c r="L1" s="193"/>
    </row>
    <row r="2" spans="1:12" ht="12.75" customHeight="1" x14ac:dyDescent="0.2">
      <c r="A2" s="185"/>
      <c r="B2" s="186"/>
      <c r="C2" s="191"/>
      <c r="D2" s="191"/>
      <c r="E2" s="191"/>
      <c r="F2" s="191"/>
      <c r="G2" s="191"/>
      <c r="H2" s="191"/>
      <c r="I2" s="36" t="s">
        <v>28</v>
      </c>
      <c r="J2" s="55" t="s">
        <v>40</v>
      </c>
      <c r="K2" s="37" t="s">
        <v>29</v>
      </c>
      <c r="L2" s="130" t="s">
        <v>89</v>
      </c>
    </row>
    <row r="3" spans="1:12" ht="12.75" customHeight="1" x14ac:dyDescent="0.2">
      <c r="A3" s="185"/>
      <c r="B3" s="186"/>
      <c r="C3" s="194" t="s">
        <v>70</v>
      </c>
      <c r="D3" s="191"/>
      <c r="E3" s="191"/>
      <c r="F3" s="191"/>
      <c r="G3" s="191"/>
      <c r="H3" s="191"/>
      <c r="I3" s="196" t="s">
        <v>30</v>
      </c>
      <c r="J3" s="196"/>
      <c r="K3" s="197" t="s">
        <v>41</v>
      </c>
      <c r="L3" s="198"/>
    </row>
    <row r="4" spans="1:12" ht="13.5" customHeight="1" x14ac:dyDescent="0.2">
      <c r="A4" s="187"/>
      <c r="B4" s="188"/>
      <c r="C4" s="195"/>
      <c r="D4" s="195"/>
      <c r="E4" s="195"/>
      <c r="F4" s="195"/>
      <c r="G4" s="195"/>
      <c r="H4" s="195"/>
      <c r="I4" s="199" t="s">
        <v>31</v>
      </c>
      <c r="J4" s="199"/>
      <c r="K4" s="200" t="s">
        <v>90</v>
      </c>
      <c r="L4" s="201"/>
    </row>
    <row r="5" spans="1:12" ht="12.75" customHeight="1" thickBot="1" x14ac:dyDescent="0.25">
      <c r="A5" s="180" t="s">
        <v>27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2"/>
    </row>
    <row r="6" spans="1:12" ht="26.25" customHeight="1" x14ac:dyDescent="0.2">
      <c r="A6" s="44" t="s">
        <v>32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1:12" ht="26.25" customHeight="1" x14ac:dyDescent="0.2">
      <c r="A7" s="44" t="s">
        <v>33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6"/>
    </row>
    <row r="8" spans="1:12" ht="26.25" customHeight="1" x14ac:dyDescent="0.2">
      <c r="A8" s="47" t="s">
        <v>81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6"/>
    </row>
    <row r="9" spans="1:12" ht="26.25" customHeight="1" x14ac:dyDescent="0.2">
      <c r="A9" s="44" t="s">
        <v>58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6"/>
    </row>
    <row r="10" spans="1:12" ht="26.25" customHeight="1" x14ac:dyDescent="0.2">
      <c r="A10" s="44" t="s">
        <v>101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6"/>
    </row>
    <row r="11" spans="1:12" ht="26.25" customHeight="1" x14ac:dyDescent="0.2">
      <c r="A11" s="44" t="s">
        <v>52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6"/>
    </row>
    <row r="12" spans="1:12" ht="26.25" customHeight="1" x14ac:dyDescent="0.2">
      <c r="A12" s="44" t="s">
        <v>53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6"/>
    </row>
    <row r="13" spans="1:12" ht="26.25" customHeight="1" x14ac:dyDescent="0.2">
      <c r="A13" s="47" t="s">
        <v>88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6"/>
    </row>
    <row r="14" spans="1:12" ht="26.25" customHeight="1" x14ac:dyDescent="0.2">
      <c r="A14" s="44" t="s">
        <v>55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6"/>
    </row>
    <row r="15" spans="1:12" ht="26.25" customHeight="1" x14ac:dyDescent="0.2">
      <c r="A15" s="47" t="s">
        <v>54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6"/>
    </row>
    <row r="16" spans="1:12" ht="26.25" customHeight="1" x14ac:dyDescent="0.2">
      <c r="A16" s="44" t="s">
        <v>56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6"/>
    </row>
    <row r="17" spans="1:12" ht="26.25" customHeight="1" x14ac:dyDescent="0.2">
      <c r="A17" s="48" t="s">
        <v>57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50"/>
    </row>
    <row r="18" spans="1:12" ht="26.25" customHeight="1" x14ac:dyDescent="0.2">
      <c r="A18" s="44" t="s">
        <v>59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6"/>
    </row>
    <row r="19" spans="1:12" ht="26.25" customHeight="1" x14ac:dyDescent="0.2">
      <c r="A19" s="48" t="s">
        <v>37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50"/>
    </row>
    <row r="20" spans="1:12" ht="26.25" customHeight="1" x14ac:dyDescent="0.2">
      <c r="A20" s="48" t="s">
        <v>38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50"/>
    </row>
    <row r="21" spans="1:12" ht="26.25" customHeight="1" x14ac:dyDescent="0.2">
      <c r="A21" s="44" t="s">
        <v>60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6"/>
    </row>
    <row r="22" spans="1:12" ht="26.25" customHeight="1" x14ac:dyDescent="0.2">
      <c r="A22" s="44" t="s">
        <v>61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6"/>
    </row>
    <row r="23" spans="1:12" ht="26.25" customHeight="1" x14ac:dyDescent="0.2">
      <c r="A23" s="44" t="s">
        <v>62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6"/>
    </row>
    <row r="24" spans="1:12" ht="26.25" customHeight="1" x14ac:dyDescent="0.2">
      <c r="A24" s="44" t="s">
        <v>63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6"/>
    </row>
    <row r="25" spans="1:12" ht="26.25" customHeight="1" x14ac:dyDescent="0.2">
      <c r="A25" s="47" t="s">
        <v>36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2" ht="26.25" customHeight="1" x14ac:dyDescent="0.2">
      <c r="A26" s="44" t="s">
        <v>87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6"/>
    </row>
    <row r="27" spans="1:12" ht="26.25" customHeight="1" x14ac:dyDescent="0.2">
      <c r="A27" s="44" t="s">
        <v>85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6"/>
    </row>
    <row r="28" spans="1:12" ht="194.25" customHeight="1" x14ac:dyDescent="0.2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6"/>
    </row>
    <row r="29" spans="1:12" ht="44.25" customHeight="1" x14ac:dyDescent="0.2">
      <c r="A29" s="202" t="s">
        <v>86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4"/>
    </row>
    <row r="30" spans="1:12" ht="26.25" customHeight="1" x14ac:dyDescent="0.2">
      <c r="A30" s="47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6"/>
    </row>
    <row r="31" spans="1:12" ht="177.75" customHeight="1" x14ac:dyDescent="0.2">
      <c r="A31" s="47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6"/>
    </row>
    <row r="32" spans="1:12" ht="26.25" customHeight="1" x14ac:dyDescent="0.2">
      <c r="A32" s="44" t="s">
        <v>84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6"/>
    </row>
    <row r="33" spans="1:12" ht="26.25" customHeight="1" x14ac:dyDescent="0.2">
      <c r="A33" s="47" t="s">
        <v>64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6"/>
    </row>
    <row r="34" spans="1:12" ht="26.25" customHeight="1" x14ac:dyDescent="0.2">
      <c r="A34" s="178" t="s">
        <v>65</v>
      </c>
      <c r="B34" s="179"/>
      <c r="C34" s="179"/>
      <c r="D34" s="179"/>
      <c r="E34" s="179"/>
      <c r="F34" s="179"/>
      <c r="G34" s="179"/>
      <c r="H34" s="179"/>
      <c r="I34" s="72"/>
      <c r="J34" s="72"/>
      <c r="K34" s="72"/>
      <c r="L34" s="46"/>
    </row>
    <row r="35" spans="1:12" ht="26.25" customHeight="1" thickBot="1" x14ac:dyDescent="0.25">
      <c r="A35" s="51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3"/>
    </row>
    <row r="36" spans="1:12" ht="26.25" customHeight="1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</row>
    <row r="37" spans="1:12" ht="26.25" customHeight="1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2" ht="26.25" customHeight="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12" ht="26.25" customHeight="1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1:12" ht="26.25" customHeight="1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2" ht="26.25" customHeight="1" x14ac:dyDescent="0.2">
      <c r="A41" s="17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 ht="26.25" customHeight="1" x14ac:dyDescent="0.2">
      <c r="A42" s="176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 ht="26.25" customHeight="1" x14ac:dyDescent="0.2">
      <c r="A43" s="176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1:12" ht="26.25" customHeight="1" x14ac:dyDescent="0.2">
      <c r="A44" s="176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1:12" ht="26.25" customHeight="1" x14ac:dyDescent="0.2">
      <c r="A45" s="176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12" ht="26.25" customHeight="1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7" spans="1:12" ht="26.25" customHeight="1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spans="1:12" ht="12.75" customHeight="1" x14ac:dyDescent="0.2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</row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</sheetData>
  <sheetProtection sheet="1" objects="1" scenarios="1"/>
  <mergeCells count="11">
    <mergeCell ref="A34:H34"/>
    <mergeCell ref="A5:L5"/>
    <mergeCell ref="A1:B4"/>
    <mergeCell ref="C1:H2"/>
    <mergeCell ref="J1:L1"/>
    <mergeCell ref="C3:H4"/>
    <mergeCell ref="I3:J3"/>
    <mergeCell ref="K3:L3"/>
    <mergeCell ref="I4:J4"/>
    <mergeCell ref="K4:L4"/>
    <mergeCell ref="A29:L29"/>
  </mergeCells>
  <printOptions horizontalCentered="1"/>
  <pageMargins left="0.78740157480314965" right="0.78740157480314965" top="0.59055118110236227" bottom="0.39370078740157483" header="0" footer="0"/>
  <pageSetup paperSize="9" scale="84" fitToHeight="0" orientation="landscape" r:id="rId1"/>
  <headerFooter>
    <oddFooter>&amp;CPágina &amp;P</oddFooter>
  </headerFooter>
  <colBreaks count="1" manualBreakCount="1">
    <brk id="1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9248-3187-426C-A5A8-02F696E0FEBB}">
  <sheetPr codeName="Hoja9"/>
  <dimension ref="C1:M102"/>
  <sheetViews>
    <sheetView topLeftCell="D1" workbookViewId="0">
      <selection activeCell="L35" sqref="L35"/>
    </sheetView>
  </sheetViews>
  <sheetFormatPr baseColWidth="10" defaultRowHeight="12.75" x14ac:dyDescent="0.2"/>
  <cols>
    <col min="3" max="3" width="23.42578125" bestFit="1" customWidth="1"/>
    <col min="5" max="5" width="25.85546875" bestFit="1" customWidth="1"/>
    <col min="7" max="7" width="24.7109375" bestFit="1" customWidth="1"/>
    <col min="9" max="9" width="14.85546875" customWidth="1"/>
    <col min="10" max="10" width="19.5703125" bestFit="1" customWidth="1"/>
    <col min="11" max="11" width="14.7109375" bestFit="1" customWidth="1"/>
    <col min="12" max="12" width="27.7109375" bestFit="1" customWidth="1"/>
    <col min="13" max="13" width="24.28515625" customWidth="1"/>
  </cols>
  <sheetData>
    <row r="1" spans="3:8" ht="13.5" thickBot="1" x14ac:dyDescent="0.25"/>
    <row r="2" spans="3:8" x14ac:dyDescent="0.2">
      <c r="C2" s="1" t="s">
        <v>4</v>
      </c>
      <c r="D2" s="2" t="s">
        <v>5</v>
      </c>
      <c r="E2" s="2" t="s">
        <v>6</v>
      </c>
      <c r="F2" s="2" t="s">
        <v>5</v>
      </c>
      <c r="G2" s="2" t="s">
        <v>7</v>
      </c>
      <c r="H2" s="3" t="s">
        <v>5</v>
      </c>
    </row>
    <row r="3" spans="3:8" x14ac:dyDescent="0.2">
      <c r="C3" s="4">
        <v>1</v>
      </c>
      <c r="D3" s="5">
        <v>1</v>
      </c>
      <c r="E3" s="5">
        <v>1</v>
      </c>
      <c r="F3" s="5">
        <v>1</v>
      </c>
      <c r="G3" s="5">
        <v>1</v>
      </c>
      <c r="H3" s="6">
        <v>1</v>
      </c>
    </row>
    <row r="4" spans="3:8" x14ac:dyDescent="0.2">
      <c r="C4" s="4">
        <v>2</v>
      </c>
      <c r="D4" s="5">
        <v>0.8</v>
      </c>
      <c r="E4" s="5">
        <v>2</v>
      </c>
      <c r="F4" s="5">
        <v>1</v>
      </c>
      <c r="G4" s="5">
        <v>2</v>
      </c>
      <c r="H4" s="6">
        <v>1</v>
      </c>
    </row>
    <row r="5" spans="3:8" x14ac:dyDescent="0.2">
      <c r="C5" s="4">
        <v>3</v>
      </c>
      <c r="D5" s="5">
        <v>0.8</v>
      </c>
      <c r="E5" s="5">
        <v>3</v>
      </c>
      <c r="F5" s="5">
        <v>1</v>
      </c>
      <c r="G5" s="5">
        <v>3</v>
      </c>
      <c r="H5" s="6">
        <v>1</v>
      </c>
    </row>
    <row r="6" spans="3:8" x14ac:dyDescent="0.2">
      <c r="C6" s="4">
        <v>4</v>
      </c>
      <c r="D6" s="5">
        <v>0.8</v>
      </c>
      <c r="E6" s="5">
        <v>4</v>
      </c>
      <c r="F6" s="5">
        <v>0.8</v>
      </c>
      <c r="G6" s="5">
        <v>4</v>
      </c>
      <c r="H6" s="6">
        <v>0.8</v>
      </c>
    </row>
    <row r="7" spans="3:8" x14ac:dyDescent="0.2">
      <c r="C7" s="4">
        <v>5</v>
      </c>
      <c r="D7" s="5">
        <v>0.6</v>
      </c>
      <c r="E7" s="5">
        <v>5</v>
      </c>
      <c r="F7" s="5">
        <v>0.8</v>
      </c>
      <c r="G7" s="5">
        <v>5</v>
      </c>
      <c r="H7" s="6">
        <v>0.8</v>
      </c>
    </row>
    <row r="8" spans="3:8" x14ac:dyDescent="0.2">
      <c r="C8" s="4">
        <v>6</v>
      </c>
      <c r="D8" s="5">
        <v>0.6</v>
      </c>
      <c r="E8" s="5">
        <v>6</v>
      </c>
      <c r="F8" s="5">
        <v>0.8</v>
      </c>
      <c r="G8" s="5">
        <v>6</v>
      </c>
      <c r="H8" s="6">
        <v>0.8</v>
      </c>
    </row>
    <row r="9" spans="3:8" x14ac:dyDescent="0.2">
      <c r="C9" s="4">
        <v>7</v>
      </c>
      <c r="D9" s="5">
        <v>0.6</v>
      </c>
      <c r="E9" s="5">
        <v>7</v>
      </c>
      <c r="F9" s="5">
        <v>0.7</v>
      </c>
      <c r="G9" s="5">
        <v>7</v>
      </c>
      <c r="H9" s="6">
        <v>0.7</v>
      </c>
    </row>
    <row r="10" spans="3:8" x14ac:dyDescent="0.2">
      <c r="C10" s="4">
        <v>8</v>
      </c>
      <c r="D10" s="5">
        <v>0.6</v>
      </c>
      <c r="E10" s="5">
        <v>8</v>
      </c>
      <c r="F10" s="5">
        <v>0.7</v>
      </c>
      <c r="G10" s="5">
        <v>8</v>
      </c>
      <c r="H10" s="6">
        <v>0.7</v>
      </c>
    </row>
    <row r="11" spans="3:8" x14ac:dyDescent="0.2">
      <c r="C11" s="4">
        <v>9</v>
      </c>
      <c r="D11" s="5">
        <v>0.6</v>
      </c>
      <c r="E11" s="5">
        <v>9</v>
      </c>
      <c r="F11" s="5">
        <v>0.7</v>
      </c>
      <c r="G11" s="5">
        <v>9</v>
      </c>
      <c r="H11" s="6">
        <v>0.7</v>
      </c>
    </row>
    <row r="12" spans="3:8" x14ac:dyDescent="0.2">
      <c r="C12" s="4">
        <v>10</v>
      </c>
      <c r="D12" s="5">
        <v>0.6</v>
      </c>
      <c r="E12" s="5">
        <v>10</v>
      </c>
      <c r="F12" s="5">
        <v>0.7</v>
      </c>
      <c r="G12" s="5">
        <v>10</v>
      </c>
      <c r="H12" s="6">
        <v>0.7</v>
      </c>
    </row>
    <row r="13" spans="3:8" x14ac:dyDescent="0.2">
      <c r="C13" s="4">
        <v>11</v>
      </c>
      <c r="D13" s="5">
        <v>0.6</v>
      </c>
      <c r="E13" s="5">
        <v>11</v>
      </c>
      <c r="F13" s="5">
        <v>0.6</v>
      </c>
      <c r="G13" s="5">
        <v>11</v>
      </c>
      <c r="H13" s="6">
        <v>0.6</v>
      </c>
    </row>
    <row r="14" spans="3:8" x14ac:dyDescent="0.2">
      <c r="C14" s="4">
        <v>12</v>
      </c>
      <c r="D14" s="5">
        <v>0.6</v>
      </c>
      <c r="E14" s="5">
        <v>12</v>
      </c>
      <c r="F14" s="5">
        <v>0.6</v>
      </c>
      <c r="G14" s="5">
        <v>12</v>
      </c>
      <c r="H14" s="6">
        <v>0.6</v>
      </c>
    </row>
    <row r="15" spans="3:8" x14ac:dyDescent="0.2">
      <c r="C15" s="4">
        <v>13</v>
      </c>
      <c r="D15" s="5">
        <v>0.6</v>
      </c>
      <c r="E15" s="5">
        <v>13</v>
      </c>
      <c r="F15" s="5">
        <v>0.6</v>
      </c>
      <c r="G15" s="5">
        <v>13</v>
      </c>
      <c r="H15" s="6">
        <v>0.6</v>
      </c>
    </row>
    <row r="16" spans="3:8" x14ac:dyDescent="0.2">
      <c r="C16" s="4">
        <v>14</v>
      </c>
      <c r="D16" s="5">
        <v>0.6</v>
      </c>
      <c r="E16" s="5">
        <v>14</v>
      </c>
      <c r="F16" s="5">
        <v>0.6</v>
      </c>
      <c r="G16" s="5">
        <v>14</v>
      </c>
      <c r="H16" s="6">
        <v>0.6</v>
      </c>
    </row>
    <row r="17" spans="3:13" x14ac:dyDescent="0.2">
      <c r="C17" s="4">
        <v>15</v>
      </c>
      <c r="D17" s="5">
        <v>0.6</v>
      </c>
      <c r="E17" s="5">
        <v>15</v>
      </c>
      <c r="F17" s="5">
        <v>0.6</v>
      </c>
      <c r="G17" s="5">
        <v>15</v>
      </c>
      <c r="H17" s="6">
        <v>0.6</v>
      </c>
    </row>
    <row r="18" spans="3:13" x14ac:dyDescent="0.2">
      <c r="C18" s="4">
        <v>16</v>
      </c>
      <c r="D18" s="5">
        <v>0.5</v>
      </c>
      <c r="E18" s="5">
        <v>16</v>
      </c>
      <c r="F18" s="5">
        <v>0.6</v>
      </c>
      <c r="G18" s="5">
        <v>16</v>
      </c>
      <c r="H18" s="6">
        <v>0.6</v>
      </c>
    </row>
    <row r="19" spans="3:13" x14ac:dyDescent="0.2">
      <c r="C19" s="4">
        <v>17</v>
      </c>
      <c r="D19" s="5">
        <v>0.5</v>
      </c>
      <c r="E19" s="5">
        <v>17</v>
      </c>
      <c r="F19" s="5">
        <v>0.6</v>
      </c>
      <c r="G19" s="5">
        <v>17</v>
      </c>
      <c r="H19" s="5">
        <v>0.6</v>
      </c>
      <c r="I19" s="103" t="s">
        <v>24</v>
      </c>
      <c r="J19" s="10" t="s">
        <v>8</v>
      </c>
      <c r="K19" s="10" t="s">
        <v>9</v>
      </c>
      <c r="L19" s="10" t="s">
        <v>10</v>
      </c>
      <c r="M19" s="10" t="s">
        <v>68</v>
      </c>
    </row>
    <row r="20" spans="3:13" x14ac:dyDescent="0.2">
      <c r="C20" s="4">
        <v>18</v>
      </c>
      <c r="D20" s="5">
        <v>0.5</v>
      </c>
      <c r="E20" s="5">
        <v>18</v>
      </c>
      <c r="F20" s="5">
        <v>0.6</v>
      </c>
      <c r="G20" s="5">
        <v>18</v>
      </c>
      <c r="H20" s="5">
        <v>0.6</v>
      </c>
      <c r="I20" s="103" t="s">
        <v>21</v>
      </c>
      <c r="J20" s="20">
        <f>COUNTIFS('PC 73 a 99 Med.'!G13:G39,"Viv/Dpto",'PC 73 a 99 Med.'!I13:I39,"&lt;=10")+COUNTIFS('PC 73 a 99 Med.'!G51:G77,"Viv/Dpto",'PC 73 a 99 Med.'!I51:I77,"&lt;=10")+COUNTIFS('PC 73 a 99 Med.'!G95:G121,"Viv/Dpto",'PC 73 a 99 Med.'!I95:I121,"&lt;=10")+COUNTIFS('PC 73 a 99 Med.'!G139:G156,"Viv/Dpto",'PC 73 a 99 Med.'!I139:I156,"&lt;=10")</f>
        <v>0</v>
      </c>
      <c r="K20" s="20">
        <f>COUNTIFS('PC 73 a 99 Med.'!G13:G39,"L.C",'PC 73 a 99 Med.'!I13:I39,"&lt;=10")+COUNTIFS('PC 73 a 99 Med.'!G51:G77,"L.C",'PC 73 a 99 Med.'!I51:I77,"&lt;=10")+COUNTIFS('PC 73 a 99 Med.'!G95:G121,"L.C",'PC 73 a 99 Med.'!I95:I121,"&lt;=10")+COUNTIFS('PC 73 a 99 Med.'!G139:G156,"L.C",'PC 73 a 99 Med.'!I139:I156,"&lt;=10")</f>
        <v>0</v>
      </c>
      <c r="L20" s="20">
        <f>COUNTIFS('PC 73 a 99 Med.'!G13:G39,"S.C",'PC 73 a 99 Med.'!I13:I39,"&lt;=10")+COUNTIFS('PC 73 a 99 Med.'!G51:G77,"S.C",'PC 73 a 99 Med.'!I51:I77,"&lt;=10")+COUNTIFS('PC 73 a 99 Med.'!G95:G121,"S.C",'PC 73 a 99 Med.'!I95:I121,"&lt;=10")+COUNTIFS('PC 73 a 99 Med.'!G139:G156,"S.C",'PC 73 a 99 Med.'!I139:I156,"&lt;=10")</f>
        <v>0</v>
      </c>
      <c r="M20" s="20">
        <f>'PC 73 a 99 Med.'!E163</f>
        <v>0</v>
      </c>
    </row>
    <row r="21" spans="3:13" x14ac:dyDescent="0.2">
      <c r="C21" s="4">
        <v>19</v>
      </c>
      <c r="D21" s="5">
        <v>0.5</v>
      </c>
      <c r="E21" s="5">
        <v>19</v>
      </c>
      <c r="F21" s="5">
        <v>0.6</v>
      </c>
      <c r="G21" s="5">
        <v>19</v>
      </c>
      <c r="H21" s="5">
        <v>0.6</v>
      </c>
      <c r="I21" s="103" t="s">
        <v>20</v>
      </c>
      <c r="J21" s="20">
        <f>IF(Auxiliar4!J20=0,0,VLOOKUP(Auxiliar4!J20,Auxiliar4!C2:D102,2,FALSE))</f>
        <v>0</v>
      </c>
      <c r="K21" s="20">
        <f>IF(Auxiliar4!K20=0,0,VLOOKUP(Auxiliar4!K20,Auxiliar4!E2:F102,2,FALSE))</f>
        <v>0</v>
      </c>
      <c r="L21" s="20">
        <f>IF(Auxiliar4!L20=0,0,VLOOKUP(Auxiliar4!L20,Auxiliar4!G2:H102,2,FALSE))</f>
        <v>0</v>
      </c>
      <c r="M21" s="20">
        <v>1</v>
      </c>
    </row>
    <row r="22" spans="3:13" x14ac:dyDescent="0.2">
      <c r="C22" s="4">
        <v>20</v>
      </c>
      <c r="D22" s="5">
        <v>0.5</v>
      </c>
      <c r="E22" s="5">
        <v>20</v>
      </c>
      <c r="F22" s="5">
        <v>0.6</v>
      </c>
      <c r="G22" s="5">
        <v>20</v>
      </c>
      <c r="H22" s="5">
        <v>0.6</v>
      </c>
      <c r="I22" s="103" t="s">
        <v>19</v>
      </c>
      <c r="J22" s="20">
        <f>(SUMIFS('PC 73 a 99 Med.'!J13:J39,'PC 73 a 99 Med.'!G13:G39,"Viv/Dpto",'PC 73 a 99 Med.'!I13:I39,"&lt;=10")+SUMIFS('PC 73 a 99 Med.'!J51:J77,'PC 73 a 99 Med.'!G51:G77,"Viv/Dpto",'PC 73 a 99 Med.'!I51:I77,"&lt;=10"))+(SUMIFS('PC 73 a 99 Med.'!J95:J121,'PC 73 a 99 Med.'!G95:G121,"Viv/Dpto",'PC 73 a 99 Med.'!I95:I121,"&lt;=10"))+(SUMIFS('PC 73 a 99 Med.'!J139:J156,'PC 73 a 99 Med.'!G139:G156,"Viv/Dpto",'PC 73 a 99 Med.'!I139:I156,"&lt;=10"))+(SUMIFS('PC 73 a 99 Med.'!M13:M39,'PC 73 a 99 Med.'!G13:G39,"Viv/Dpto",'PC 73 a 99 Med.'!I13:I39,"&lt;=10")+SUMIFS('PC 73 a 99 Med.'!M51:M77,'PC 73 a 99 Med.'!G51:G77,"Viv/Dpto",'PC 73 a 99 Med.'!I51:I77,"&lt;=10"))+(SUMIFS('PC 73 a 99 Med.'!M95:M121,'PC 73 a 99 Med.'!G95:G121,"Viv/Dpto",'PC 73 a 99 Med.'!I95:I121,"&lt;=10"))+(SUMIFS('PC 73 a 99 Med.'!M139:M156,'PC 73 a 99 Med.'!G139:G156,"Viv/Dpto",'PC 73 a 99 Med.'!I139:I156,"&lt;=10"))</f>
        <v>0</v>
      </c>
      <c r="K22" s="20">
        <f>(SUMIFS('PC 73 a 99 Med.'!J13:J39,'PC 73 a 99 Med.'!G13:G39,"L.C",'PC 73 a 99 Med.'!I13:I39,"&lt;=10")+SUMIFS('PC 73 a 99 Med.'!J51:J77,'PC 73 a 99 Med.'!G51:G77,"L.C",'PC 73 a 99 Med.'!I51:I77,"&lt;=10"))+(SUMIFS('PC 73 a 99 Med.'!J95:J121,'PC 73 a 99 Med.'!G95:G121,"L.C",'PC 73 a 99 Med.'!I95:I121,"&lt;=10"))+(SUMIFS('PC 73 a 99 Med.'!J139:J156,'PC 73 a 99 Med.'!G139:G156,"L.C",'PC 73 a 99 Med.'!I139:I156,"&lt;=10"))+(SUMIFS('PC 73 a 99 Med.'!M13:M39,'PC 73 a 99 Med.'!G13:G39,"L.C",'PC 73 a 99 Med.'!I13:I39,"&lt;=10")+SUMIFS('PC 73 a 99 Med.'!M51:M77,'PC 73 a 99 Med.'!G51:G77,"L.C",'PC 73 a 99 Med.'!I51:I77,"&lt;=10"))+(SUMIFS('PC 73 a 99 Med.'!M95:M121,'PC 73 a 99 Med.'!G95:G121,"L.C",'PC 73 a 99 Med.'!I95:I121,"&lt;=10"))+(SUMIFS('PC 73 a 99 Med.'!M139:M156,'PC 73 a 99 Med.'!G139:G156,"L.C",'PC 73 a 99 Med.'!I139:I156,"&lt;=10"))</f>
        <v>0</v>
      </c>
      <c r="L22" s="20">
        <f>(SUMIFS('PC 73 a 99 Med.'!J13:J39,'PC 73 a 99 Med.'!G13:G39,"S.C",'PC 73 a 99 Med.'!I13:I39,"&lt;=10")+SUMIFS('PC 73 a 99 Med.'!J51:J77,'PC 73 a 99 Med.'!G51:G77,"S.C",'PC 73 a 99 Med.'!I51:I77,"&lt;=10"))+(SUMIFS('PC 73 a 99 Med.'!J95:J121,'PC 73 a 99 Med.'!G95:G121,"S.C",'PC 73 a 99 Med.'!I95:I121,"&lt;=10"))+(SUMIFS('PC 73 a 99 Med.'!J139:J156,'PC 73 a 99 Med.'!G139:G156,"S.C",'PC 73 a 99 Med.'!I139:I156,"&lt;=10"))+(SUMIFS('PC 73 a 99 Med.'!M13:M39,'PC 73 a 99 Med.'!G13:G39,"S.C",'PC 73 a 99 Med.'!I13:I39,"&lt;=10")+SUMIFS('PC 73 a 99 Med.'!M51:M77,'PC 73 a 99 Med.'!G51:G77,"S.C",'PC 73 a 99 Med.'!I51:I77,"&lt;=10"))+(SUMIFS('PC 73 a 99 Med.'!M95:M121,'PC 73 a 99 Med.'!G95:G121,"S.C",'PC 73 a 99 Med.'!I95:I121,"&lt;=10"))+(SUMIFS('PC 73 a 99 Med.'!M139:M156,'PC 73 a 99 Med.'!G139:G156,"S.C",'PC 73 a 99 Med.'!I139:I156,"&lt;=10"))</f>
        <v>0</v>
      </c>
      <c r="M22" s="20">
        <f>(SUMIF('PC 73 a 99 Med.'!I13:I39,"&gt;10",'PC 73 a 99 Med.'!J13:J39)+SUMIF('PC 73 a 99 Med.'!I51:I77,"&gt;10",'PC 73 a 99 Med.'!J51:J77))+(SUMIF('PC 73 a 99 Med.'!I95:I121,"&gt;10",'PC 73 a 99 Med.'!J95:J121))+(SUMIF('PC 73 a 99 Med.'!I139:I156,"&gt;10",'PC 73 a 99 Med.'!J139:J156))+(SUMIF('PC 73 a 99 Med.'!I13:I39,"&gt;10",'PC 73 a 99 Med.'!M13:M39)+SUMIF('PC 73 a 99 Med.'!I51:I77,"&gt;10",'PC 73 a 99 Med.'!M51:M77))+(SUMIF('PC 73 a 99 Med.'!I95:I121,"&gt;10",'PC 73 a 99 Med.'!M95:M121))+(SUMIF('PC 73 a 99 Med.'!I139:I156,"&gt;10",'PC 73 a 99 Med.'!M139:M156))</f>
        <v>0</v>
      </c>
    </row>
    <row r="23" spans="3:13" x14ac:dyDescent="0.2">
      <c r="C23" s="4">
        <v>21</v>
      </c>
      <c r="D23" s="5">
        <v>0.5</v>
      </c>
      <c r="E23" s="5">
        <v>21</v>
      </c>
      <c r="F23" s="5">
        <v>0.6</v>
      </c>
      <c r="G23" s="5">
        <v>21</v>
      </c>
      <c r="H23" s="5">
        <v>0.6</v>
      </c>
      <c r="I23" s="103" t="s">
        <v>22</v>
      </c>
      <c r="J23" s="20">
        <f>(SUMIFS('PC 73 a 99 Med.'!K13:K39,'PC 73 a 99 Med.'!G13:G39,"Viv/Dpto",'PC 73 a 99 Med.'!I13:I39,"&lt;=10")+SUMIFS('PC 73 a 99 Med.'!K51:K77,'PC 73 a 99 Med.'!G51:G77,"Viv/Dpto",'PC 73 a 99 Med.'!I51:I77,"&lt;=10"))+(SUMIFS('PC 73 a 99 Med.'!K95:K121,'PC 73 a 99 Med.'!G95:G121,"Viv/Dpto",'PC 73 a 99 Med.'!I95:I121,"&lt;=10"))+(SUMIFS('PC 73 a 99 Med.'!K139:K156,'PC 73 a 99 Med.'!G139:G156,"Viv/Dpto",'PC 73 a 99 Med.'!I139:I156,"&lt;=10"))+(SUMIFS('PC 73 a 99 Med.'!M13:M39,'PC 73 a 99 Med.'!G13:G39,"Viv/Dpto",'PC 73 a 99 Med.'!I13:I39,"&lt;=10")+SUMIFS('PC 73 a 99 Med.'!M51:M77,'PC 73 a 99 Med.'!G51:G77,"Viv/Dpto",'PC 73 a 99 Med.'!I51:I77,"&lt;=10"))+(SUMIFS('PC 73 a 99 Med.'!M95:M121,'PC 73 a 99 Med.'!G95:G121,"Viv/Dpto",'PC 73 a 99 Med.'!I95:I121,"&lt;=10"))+(SUMIFS('PC 73 a 99 Med.'!M139:M156,'PC 73 a 99 Med.'!G139:G156,"Viv/Dpto",'PC 73 a 99 Med.'!I139:I156,"&lt;=10"))</f>
        <v>0</v>
      </c>
      <c r="K23" s="21">
        <f>(SUMIFS('PC 73 a 99 Med.'!K13:K39,'PC 73 a 99 Med.'!G13:G39,"L.C",'PC 73 a 99 Med.'!I13:I39,"&lt;=10")+SUMIFS('PC 73 a 99 Med.'!K51:K77,'PC 73 a 99 Med.'!G51:G77,"L.C",'PC 73 a 99 Med.'!I51:I77,"&lt;=10"))+(SUMIFS('PC 73 a 99 Med.'!K95:K121,'PC 73 a 99 Med.'!G95:G121,"L.C",'PC 73 a 99 Med.'!I95:I121,"&lt;=10"))+(SUMIFS('PC 73 a 99 Med.'!K139:K156,'PC 73 a 99 Med.'!G139:G156,"L.C",'PC 73 a 99 Med.'!I139:I156,"&lt;=10"))+(SUMIFS('PC 73 a 99 Med.'!M13:M39,'PC 73 a 99 Med.'!G13:G39,"L.C",'PC 73 a 99 Med.'!I13:I39,"&lt;=10")+SUMIFS('PC 73 a 99 Med.'!M51:M77,'PC 73 a 99 Med.'!G51:G77,"L.C",'PC 73 a 99 Med.'!I51:I77,"&lt;=10"))+(SUMIFS('PC 73 a 99 Med.'!M95:M121,'PC 73 a 99 Med.'!G95:G121,"L.C",'PC 73 a 99 Med.'!I95:I121,"&lt;=10"))+(SUMIFS('PC 73 a 99 Med.'!M139:M156,'PC 73 a 99 Med.'!G139:G156,"L.C",'PC 73 a 99 Med.'!I139:I156,"&lt;=10"))</f>
        <v>0</v>
      </c>
      <c r="L23" s="21">
        <f>(SUMIFS('PC 73 a 99 Med.'!K13:K39,'PC 73 a 99 Med.'!G13:G39,"S.C",'PC 73 a 99 Med.'!I13:I39,"&lt;=10")+SUMIFS('PC 73 a 99 Med.'!K51:K77,'PC 73 a 99 Med.'!G51:G77,"S.C",'PC 73 a 99 Med.'!I51:I77,"&lt;=10"))+(SUMIFS('PC 73 a 99 Med.'!K95:K121,'PC 73 a 99 Med.'!G95:G121,"S.C",'PC 73 a 99 Med.'!I95:I121,"&lt;=10"))+(SUMIFS('PC 73 a 99 Med.'!K139:K156,'PC 73 a 99 Med.'!G139:G156,"S.C",'PC 73 a 99 Med.'!I139:I156,"&lt;=10"))+(SUMIFS('PC 73 a 99 Med.'!M13:M39,'PC 73 a 99 Med.'!G13:G39,"S.C",'PC 73 a 99 Med.'!I13:I39,"&lt;=10")+SUMIFS('PC 73 a 99 Med.'!M51:M77,'PC 73 a 99 Med.'!G51:G77,"S.C",'PC 73 a 99 Med.'!I51:I77,"&lt;=10"))+(SUMIFS('PC 73 a 99 Med.'!M95:M121,'PC 73 a 99 Med.'!G95:G121,"S.C",'PC 73 a 99 Med.'!I95:I121,"&lt;=10"))+(SUMIFS('PC 73 a 99 Med.'!M139:M156,'PC 73 a 99 Med.'!G139:G156,"S.C",'PC 73 a 99 Med.'!I139:I156,"&lt;=10"))</f>
        <v>0</v>
      </c>
      <c r="M23" s="20">
        <f>(SUMIF('PC 73 a 99 Med.'!I13:I39,"&gt;10",'PC 73 a 99 Med.'!K13:K39)+SUMIF('PC 73 a 99 Med.'!I51:I77,"&gt;10",'PC 73 a 99 Med.'!K51:K77))+(SUMIF('PC 73 a 99 Med.'!I95:I121,"&gt;10",'PC 73 a 99 Med.'!K95:K121))+(SUMIF('PC 73 a 99 Med.'!I139:I156,"&gt;10",'PC 73 a 99 Med.'!K139:K156))+(SUMIF('PC 73 a 99 Med.'!I13:I39,"&gt;10",'PC 73 a 99 Med.'!M13:M39)+SUMIF('PC 73 a 99 Med.'!I51:I77,"&gt;10",'PC 73 a 99 Med.'!M51:M77))+(SUMIF('PC 73 a 99 Med.'!I95:I121,"&gt;10",'PC 73 a 99 Med.'!M95:M121))+(SUMIF('PC 73 a 99 Med.'!I139:I156,"&gt;10",'PC 73 a 99 Med.'!M139:M156))</f>
        <v>0</v>
      </c>
    </row>
    <row r="24" spans="3:13" x14ac:dyDescent="0.2">
      <c r="C24" s="4">
        <v>22</v>
      </c>
      <c r="D24" s="5">
        <v>0.5</v>
      </c>
      <c r="E24" s="5">
        <v>22</v>
      </c>
      <c r="F24" s="5">
        <v>0.6</v>
      </c>
      <c r="G24" s="5">
        <v>22</v>
      </c>
      <c r="H24" s="5">
        <v>0.6</v>
      </c>
      <c r="I24" s="103" t="s">
        <v>23</v>
      </c>
      <c r="J24" s="20">
        <f>(SUMIFS('PC 73 a 99 Med.'!L13:L39,'PC 73 a 99 Med.'!G13:G39,"Viv/Dpto",'PC 73 a 99 Med.'!I13:I39,"&lt;=10")+SUMIFS('PC 73 a 99 Med.'!L51:L77,'PC 73 a 99 Med.'!G51:G77,"Viv/Dpto",'PC 73 a 99 Med.'!I51:I77,"&lt;=10"))+(SUMIFS('PC 73 a 99 Med.'!L95:L121,'PC 73 a 99 Med.'!G95:G121,"Viv/Dpto",'PC 73 a 99 Med.'!I95:I121,"&lt;=10"))+(SUMIFS('PC 73 a 99 Med.'!L139:L156,'PC 73 a 99 Med.'!G139:G156,"Viv/Dpto",'PC 73 a 99 Med.'!I139:I156,"&lt;=10"))+(SUMIFS('PC 73 a 99 Med.'!M13:M39,'PC 73 a 99 Med.'!G13:G39,"Viv/Dpto",'PC 73 a 99 Med.'!I13:I39,"&lt;=10")+SUMIFS('PC 73 a 99 Med.'!M51:M77,'PC 73 a 99 Med.'!G51:G77,"Viv/Dpto",'PC 73 a 99 Med.'!I51:I77,"&lt;=10"))+(SUMIFS('PC 73 a 99 Med.'!M95:M121,'PC 73 a 99 Med.'!G95:G121,"Viv/Dpto",'PC 73 a 99 Med.'!I95:I121,"&lt;=10"))+(SUMIFS('PC 73 a 99 Med.'!M139:M156,'PC 73 a 99 Med.'!G139:G156,"Viv/Dpto",'PC 73 a 99 Med.'!I139:I156,"&lt;=10"))</f>
        <v>0</v>
      </c>
      <c r="K24" s="20">
        <f>(SUMIFS('PC 73 a 99 Med.'!L13:L39,'PC 73 a 99 Med.'!G13:G39,"L.C",'PC 73 a 99 Med.'!I13:I39,"&lt;=10")+SUMIFS('PC 73 a 99 Med.'!L51:L77,'PC 73 a 99 Med.'!G51:G77,"L.C",'PC 73 a 99 Med.'!I51:I77,"&lt;=10"))+(SUMIFS('PC 73 a 99 Med.'!L95:L121,'PC 73 a 99 Med.'!G95:G121,"L.C",'PC 73 a 99 Med.'!I95:I121,"&lt;=10"))+(SUMIFS('PC 73 a 99 Med.'!L139:L156,'PC 73 a 99 Med.'!G139:G156,"L.C",'PC 73 a 99 Med.'!I139:I156,"&lt;=10"))+(SUMIFS('PC 73 a 99 Med.'!M13:M39,'PC 73 a 99 Med.'!G13:G39,"L.C",'PC 73 a 99 Med.'!I13:I39,"&lt;=10")+SUMIFS('PC 73 a 99 Med.'!M51:M77,'PC 73 a 99 Med.'!G51:G77,"L.C",'PC 73 a 99 Med.'!I51:I77,"&lt;=10"))+(SUMIFS('PC 73 a 99 Med.'!M95:M121,'PC 73 a 99 Med.'!G95:G121,"L.C",'PC 73 a 99 Med.'!I95:I121,"&lt;=10"))+(SUMIFS('PC 73 a 99 Med.'!M139:M156,'PC 73 a 99 Med.'!G139:G156,"L.C",'PC 73 a 99 Med.'!I139:I156,"&lt;=10"))</f>
        <v>0</v>
      </c>
      <c r="L24" s="20">
        <f>(SUMIFS('PC 73 a 99 Med.'!L13:L39,'PC 73 a 99 Med.'!G13:G39,"S.C",'PC 73 a 99 Med.'!I13:I39,"&lt;=10")+SUMIFS('PC 73 a 99 Med.'!L51:L77,'PC 73 a 99 Med.'!G51:G77,"S.C",'PC 73 a 99 Med.'!I51:I77,"&lt;=10"))+(SUMIFS('PC 73 a 99 Med.'!L95:L121,'PC 73 a 99 Med.'!G95:G121,"S.C",'PC 73 a 99 Med.'!I95:I121,"&lt;=10"))+(SUMIFS('PC 73 a 99 Med.'!L139:L156,'PC 73 a 99 Med.'!G139:G156,"S.C",'PC 73 a 99 Med.'!I139:I156,"&lt;=10"))+(SUMIFS('PC 73 a 99 Med.'!M13:M39,'PC 73 a 99 Med.'!G13:G39,"S.C",'PC 73 a 99 Med.'!I13:I39,"&lt;=10")+SUMIFS('PC 73 a 99 Med.'!M51:M77,'PC 73 a 99 Med.'!G51:G77,"S.C",'PC 73 a 99 Med.'!I51:I77,"&lt;=10"))+(SUMIFS('PC 73 a 99 Med.'!M95:M121,'PC 73 a 99 Med.'!G95:G121,"S.C",'PC 73 a 99 Med.'!I95:I121,"&lt;=10"))+(SUMIFS('PC 73 a 99 Med.'!M139:M156,'PC 73 a 99 Med.'!G139:G156,"S.C",'PC 73 a 99 Med.'!I139:I156,"&lt;=10"))</f>
        <v>0</v>
      </c>
      <c r="M24" s="20">
        <f>(SUMIF('PC 73 a 99 Med.'!I13:I39,"&gt;10",'PC 73 a 99 Med.'!L13:L39)+SUMIF('PC 73 a 99 Med.'!I51:I77,"&gt;10",'PC 73 a 99 Med.'!L51:L77))+(SUMIF('PC 73 a 99 Med.'!I95:I121,"&gt;10",'PC 73 a 99 Med.'!L95:L121))+(SUMIF('PC 73 a 99 Med.'!I139:I156,"&gt;10",'PC 73 a 99 Med.'!L139:L156))+(SUMIF('PC 73 a 99 Med.'!I13:I39,"&gt;10",'PC 73 a 99 Med.'!M13:M39)+SUMIF('PC 73 a 99 Med.'!I51:I77,"&gt;10",'PC 73 a 99 Med.'!M51:M77))+(SUMIF('PC 73 a 99 Med.'!I95:I121,"&gt;10",'PC 73 a 99 Med.'!M95:M121))+(SUMIF('PC 73 a 99 Med.'!I139:I156,"&gt;10",'PC 73 a 99 Med.'!M139:M156))</f>
        <v>0</v>
      </c>
    </row>
    <row r="25" spans="3:13" x14ac:dyDescent="0.2">
      <c r="C25" s="4">
        <v>23</v>
      </c>
      <c r="D25" s="5">
        <v>0.5</v>
      </c>
      <c r="E25" s="5">
        <v>23</v>
      </c>
      <c r="F25" s="5">
        <v>0.6</v>
      </c>
      <c r="G25" s="5">
        <v>23</v>
      </c>
      <c r="H25" s="6">
        <v>0.6</v>
      </c>
    </row>
    <row r="26" spans="3:13" x14ac:dyDescent="0.2">
      <c r="C26" s="4">
        <v>24</v>
      </c>
      <c r="D26" s="5">
        <v>0.5</v>
      </c>
      <c r="E26" s="5">
        <v>24</v>
      </c>
      <c r="F26" s="5">
        <v>0.6</v>
      </c>
      <c r="G26" s="5">
        <v>24</v>
      </c>
      <c r="H26" s="6">
        <v>0.6</v>
      </c>
    </row>
    <row r="27" spans="3:13" x14ac:dyDescent="0.2">
      <c r="C27" s="4">
        <v>25</v>
      </c>
      <c r="D27" s="5">
        <v>0.5</v>
      </c>
      <c r="E27" s="5">
        <v>25</v>
      </c>
      <c r="F27" s="5">
        <v>0.6</v>
      </c>
      <c r="G27" s="5">
        <v>25</v>
      </c>
      <c r="H27" s="6">
        <v>0.6</v>
      </c>
    </row>
    <row r="28" spans="3:13" x14ac:dyDescent="0.2">
      <c r="C28" s="4">
        <v>26</v>
      </c>
      <c r="D28" s="5">
        <v>0.5</v>
      </c>
      <c r="E28" s="5">
        <v>26</v>
      </c>
      <c r="F28" s="5">
        <v>0.6</v>
      </c>
      <c r="G28" s="5">
        <v>26</v>
      </c>
      <c r="H28" s="6">
        <v>0.6</v>
      </c>
    </row>
    <row r="29" spans="3:13" x14ac:dyDescent="0.2">
      <c r="C29" s="4">
        <v>27</v>
      </c>
      <c r="D29" s="5">
        <v>0.5</v>
      </c>
      <c r="E29" s="5">
        <v>27</v>
      </c>
      <c r="F29" s="5">
        <v>0.6</v>
      </c>
      <c r="G29" s="5">
        <v>27</v>
      </c>
      <c r="H29" s="6">
        <v>0.6</v>
      </c>
    </row>
    <row r="30" spans="3:13" x14ac:dyDescent="0.2">
      <c r="C30" s="4">
        <v>28</v>
      </c>
      <c r="D30" s="5">
        <v>0.5</v>
      </c>
      <c r="E30" s="5">
        <v>28</v>
      </c>
      <c r="F30" s="5">
        <v>0.6</v>
      </c>
      <c r="G30" s="5">
        <v>28</v>
      </c>
      <c r="H30" s="6">
        <v>0.6</v>
      </c>
    </row>
    <row r="31" spans="3:13" x14ac:dyDescent="0.2">
      <c r="C31" s="4">
        <v>29</v>
      </c>
      <c r="D31" s="5">
        <v>0.5</v>
      </c>
      <c r="E31" s="5">
        <v>29</v>
      </c>
      <c r="F31" s="5">
        <v>0.6</v>
      </c>
      <c r="G31" s="5">
        <v>29</v>
      </c>
      <c r="H31" s="6">
        <v>0.6</v>
      </c>
    </row>
    <row r="32" spans="3:13" x14ac:dyDescent="0.2">
      <c r="C32" s="4">
        <v>30</v>
      </c>
      <c r="D32" s="5">
        <v>0.5</v>
      </c>
      <c r="E32" s="5">
        <v>30</v>
      </c>
      <c r="F32" s="5">
        <v>0.6</v>
      </c>
      <c r="G32" s="5">
        <v>30</v>
      </c>
      <c r="H32" s="6">
        <v>0.6</v>
      </c>
    </row>
    <row r="33" spans="3:8" x14ac:dyDescent="0.2">
      <c r="C33" s="4">
        <v>31</v>
      </c>
      <c r="D33" s="5">
        <v>0.4</v>
      </c>
      <c r="E33" s="5">
        <v>31</v>
      </c>
      <c r="F33" s="5">
        <v>0.6</v>
      </c>
      <c r="G33" s="5">
        <v>31</v>
      </c>
      <c r="H33" s="6">
        <v>0.6</v>
      </c>
    </row>
    <row r="34" spans="3:8" x14ac:dyDescent="0.2">
      <c r="C34" s="4">
        <v>32</v>
      </c>
      <c r="D34" s="5">
        <v>0.4</v>
      </c>
      <c r="E34" s="5">
        <v>32</v>
      </c>
      <c r="F34" s="5">
        <v>0.6</v>
      </c>
      <c r="G34" s="5">
        <v>32</v>
      </c>
      <c r="H34" s="6">
        <v>0.6</v>
      </c>
    </row>
    <row r="35" spans="3:8" x14ac:dyDescent="0.2">
      <c r="C35" s="4">
        <v>33</v>
      </c>
      <c r="D35" s="5">
        <v>0.4</v>
      </c>
      <c r="E35" s="5">
        <v>33</v>
      </c>
      <c r="F35" s="5">
        <v>0.6</v>
      </c>
      <c r="G35" s="5">
        <v>33</v>
      </c>
      <c r="H35" s="6">
        <v>0.6</v>
      </c>
    </row>
    <row r="36" spans="3:8" x14ac:dyDescent="0.2">
      <c r="C36" s="4">
        <v>34</v>
      </c>
      <c r="D36" s="5">
        <v>0.4</v>
      </c>
      <c r="E36" s="5">
        <v>34</v>
      </c>
      <c r="F36" s="5">
        <v>0.6</v>
      </c>
      <c r="G36" s="5">
        <v>34</v>
      </c>
      <c r="H36" s="6">
        <v>0.6</v>
      </c>
    </row>
    <row r="37" spans="3:8" x14ac:dyDescent="0.2">
      <c r="C37" s="4">
        <v>35</v>
      </c>
      <c r="D37" s="5">
        <v>0.4</v>
      </c>
      <c r="E37" s="5">
        <v>35</v>
      </c>
      <c r="F37" s="5">
        <v>0.6</v>
      </c>
      <c r="G37" s="5">
        <v>35</v>
      </c>
      <c r="H37" s="6">
        <v>0.6</v>
      </c>
    </row>
    <row r="38" spans="3:8" x14ac:dyDescent="0.2">
      <c r="C38" s="4">
        <v>36</v>
      </c>
      <c r="D38" s="5">
        <v>0.4</v>
      </c>
      <c r="E38" s="5">
        <v>36</v>
      </c>
      <c r="F38" s="5">
        <v>0.6</v>
      </c>
      <c r="G38" s="5">
        <v>36</v>
      </c>
      <c r="H38" s="6">
        <v>0.6</v>
      </c>
    </row>
    <row r="39" spans="3:8" x14ac:dyDescent="0.2">
      <c r="C39" s="4">
        <v>37</v>
      </c>
      <c r="D39" s="5">
        <v>0.4</v>
      </c>
      <c r="E39" s="5">
        <v>37</v>
      </c>
      <c r="F39" s="5">
        <v>0.6</v>
      </c>
      <c r="G39" s="5">
        <v>37</v>
      </c>
      <c r="H39" s="6">
        <v>0.6</v>
      </c>
    </row>
    <row r="40" spans="3:8" x14ac:dyDescent="0.2">
      <c r="C40" s="4">
        <v>38</v>
      </c>
      <c r="D40" s="5">
        <v>0.4</v>
      </c>
      <c r="E40" s="5">
        <v>38</v>
      </c>
      <c r="F40" s="5">
        <v>0.6</v>
      </c>
      <c r="G40" s="5">
        <v>38</v>
      </c>
      <c r="H40" s="6">
        <v>0.6</v>
      </c>
    </row>
    <row r="41" spans="3:8" x14ac:dyDescent="0.2">
      <c r="C41" s="4">
        <v>39</v>
      </c>
      <c r="D41" s="5">
        <v>0.4</v>
      </c>
      <c r="E41" s="5">
        <v>39</v>
      </c>
      <c r="F41" s="5">
        <v>0.6</v>
      </c>
      <c r="G41" s="5">
        <v>39</v>
      </c>
      <c r="H41" s="6">
        <v>0.6</v>
      </c>
    </row>
    <row r="42" spans="3:8" x14ac:dyDescent="0.2">
      <c r="C42" s="4">
        <v>40</v>
      </c>
      <c r="D42" s="5">
        <v>0.4</v>
      </c>
      <c r="E42" s="5">
        <v>40</v>
      </c>
      <c r="F42" s="5">
        <v>0.6</v>
      </c>
      <c r="G42" s="5">
        <v>40</v>
      </c>
      <c r="H42" s="6">
        <v>0.6</v>
      </c>
    </row>
    <row r="43" spans="3:8" x14ac:dyDescent="0.2">
      <c r="C43" s="4">
        <v>41</v>
      </c>
      <c r="D43" s="5">
        <v>0.4</v>
      </c>
      <c r="E43" s="5">
        <v>41</v>
      </c>
      <c r="F43" s="5">
        <v>0.6</v>
      </c>
      <c r="G43" s="5">
        <v>41</v>
      </c>
      <c r="H43" s="6">
        <v>0.6</v>
      </c>
    </row>
    <row r="44" spans="3:8" x14ac:dyDescent="0.2">
      <c r="C44" s="4">
        <v>42</v>
      </c>
      <c r="D44" s="5">
        <v>0.4</v>
      </c>
      <c r="E44" s="5">
        <v>42</v>
      </c>
      <c r="F44" s="5">
        <v>0.6</v>
      </c>
      <c r="G44" s="5">
        <v>42</v>
      </c>
      <c r="H44" s="6">
        <v>0.6</v>
      </c>
    </row>
    <row r="45" spans="3:8" x14ac:dyDescent="0.2">
      <c r="C45" s="4">
        <v>43</v>
      </c>
      <c r="D45" s="5">
        <v>0.4</v>
      </c>
      <c r="E45" s="5">
        <v>43</v>
      </c>
      <c r="F45" s="5">
        <v>0.6</v>
      </c>
      <c r="G45" s="5">
        <v>43</v>
      </c>
      <c r="H45" s="6">
        <v>0.6</v>
      </c>
    </row>
    <row r="46" spans="3:8" x14ac:dyDescent="0.2">
      <c r="C46" s="4">
        <v>44</v>
      </c>
      <c r="D46" s="5">
        <v>0.4</v>
      </c>
      <c r="E46" s="5">
        <v>44</v>
      </c>
      <c r="F46" s="5">
        <v>0.6</v>
      </c>
      <c r="G46" s="5">
        <v>44</v>
      </c>
      <c r="H46" s="6">
        <v>0.6</v>
      </c>
    </row>
    <row r="47" spans="3:8" x14ac:dyDescent="0.2">
      <c r="C47" s="4">
        <v>45</v>
      </c>
      <c r="D47" s="5">
        <v>0.4</v>
      </c>
      <c r="E47" s="5">
        <v>45</v>
      </c>
      <c r="F47" s="5">
        <v>0.6</v>
      </c>
      <c r="G47" s="5">
        <v>45</v>
      </c>
      <c r="H47" s="6">
        <v>0.6</v>
      </c>
    </row>
    <row r="48" spans="3:8" x14ac:dyDescent="0.2">
      <c r="C48" s="4">
        <v>46</v>
      </c>
      <c r="D48" s="5">
        <v>0.3</v>
      </c>
      <c r="E48" s="5">
        <v>46</v>
      </c>
      <c r="F48" s="5">
        <v>0.6</v>
      </c>
      <c r="G48" s="5">
        <v>46</v>
      </c>
      <c r="H48" s="6">
        <v>0.6</v>
      </c>
    </row>
    <row r="49" spans="3:8" x14ac:dyDescent="0.2">
      <c r="C49" s="4">
        <v>47</v>
      </c>
      <c r="D49" s="5">
        <v>0.3</v>
      </c>
      <c r="E49" s="5">
        <v>47</v>
      </c>
      <c r="F49" s="5">
        <v>0.6</v>
      </c>
      <c r="G49" s="5">
        <v>47</v>
      </c>
      <c r="H49" s="6">
        <v>0.6</v>
      </c>
    </row>
    <row r="50" spans="3:8" x14ac:dyDescent="0.2">
      <c r="C50" s="4">
        <v>48</v>
      </c>
      <c r="D50" s="5">
        <v>0.3</v>
      </c>
      <c r="E50" s="5">
        <v>48</v>
      </c>
      <c r="F50" s="5">
        <v>0.6</v>
      </c>
      <c r="G50" s="5">
        <v>48</v>
      </c>
      <c r="H50" s="6">
        <v>0.6</v>
      </c>
    </row>
    <row r="51" spans="3:8" x14ac:dyDescent="0.2">
      <c r="C51" s="4">
        <v>49</v>
      </c>
      <c r="D51" s="5">
        <v>0.3</v>
      </c>
      <c r="E51" s="5">
        <v>49</v>
      </c>
      <c r="F51" s="5">
        <v>0.6</v>
      </c>
      <c r="G51" s="5">
        <v>49</v>
      </c>
      <c r="H51" s="6">
        <v>0.6</v>
      </c>
    </row>
    <row r="52" spans="3:8" x14ac:dyDescent="0.2">
      <c r="C52" s="4">
        <v>50</v>
      </c>
      <c r="D52" s="5">
        <v>0.3</v>
      </c>
      <c r="E52" s="5">
        <v>50</v>
      </c>
      <c r="F52" s="5">
        <v>0.6</v>
      </c>
      <c r="G52" s="5">
        <v>50</v>
      </c>
      <c r="H52" s="6">
        <v>0.6</v>
      </c>
    </row>
    <row r="53" spans="3:8" x14ac:dyDescent="0.2">
      <c r="C53" s="4">
        <v>51</v>
      </c>
      <c r="D53" s="5">
        <v>0.3</v>
      </c>
      <c r="E53" s="5">
        <v>51</v>
      </c>
      <c r="F53" s="5">
        <v>0.6</v>
      </c>
      <c r="G53" s="5">
        <v>51</v>
      </c>
      <c r="H53" s="6">
        <v>0.6</v>
      </c>
    </row>
    <row r="54" spans="3:8" x14ac:dyDescent="0.2">
      <c r="C54" s="4">
        <v>52</v>
      </c>
      <c r="D54" s="5">
        <v>0.3</v>
      </c>
      <c r="E54" s="5">
        <v>52</v>
      </c>
      <c r="F54" s="5">
        <v>0.6</v>
      </c>
      <c r="G54" s="5">
        <v>52</v>
      </c>
      <c r="H54" s="6">
        <v>0.6</v>
      </c>
    </row>
    <row r="55" spans="3:8" x14ac:dyDescent="0.2">
      <c r="C55" s="4">
        <v>53</v>
      </c>
      <c r="D55" s="5">
        <v>0.3</v>
      </c>
      <c r="E55" s="5">
        <v>53</v>
      </c>
      <c r="F55" s="5">
        <v>0.6</v>
      </c>
      <c r="G55" s="5">
        <v>53</v>
      </c>
      <c r="H55" s="6">
        <v>0.6</v>
      </c>
    </row>
    <row r="56" spans="3:8" x14ac:dyDescent="0.2">
      <c r="C56" s="4">
        <v>54</v>
      </c>
      <c r="D56" s="5">
        <v>0.3</v>
      </c>
      <c r="E56" s="5">
        <v>54</v>
      </c>
      <c r="F56" s="5">
        <v>0.6</v>
      </c>
      <c r="G56" s="5">
        <v>54</v>
      </c>
      <c r="H56" s="6">
        <v>0.6</v>
      </c>
    </row>
    <row r="57" spans="3:8" x14ac:dyDescent="0.2">
      <c r="C57" s="4">
        <v>55</v>
      </c>
      <c r="D57" s="5">
        <v>0.3</v>
      </c>
      <c r="E57" s="5">
        <v>55</v>
      </c>
      <c r="F57" s="5">
        <v>0.6</v>
      </c>
      <c r="G57" s="5">
        <v>55</v>
      </c>
      <c r="H57" s="6">
        <v>0.6</v>
      </c>
    </row>
    <row r="58" spans="3:8" x14ac:dyDescent="0.2">
      <c r="C58" s="4">
        <v>56</v>
      </c>
      <c r="D58" s="5">
        <v>0.3</v>
      </c>
      <c r="E58" s="5">
        <v>56</v>
      </c>
      <c r="F58" s="5">
        <v>0.6</v>
      </c>
      <c r="G58" s="5">
        <v>56</v>
      </c>
      <c r="H58" s="6">
        <v>0.6</v>
      </c>
    </row>
    <row r="59" spans="3:8" x14ac:dyDescent="0.2">
      <c r="C59" s="4">
        <v>57</v>
      </c>
      <c r="D59" s="5">
        <v>0.3</v>
      </c>
      <c r="E59" s="5">
        <v>57</v>
      </c>
      <c r="F59" s="5">
        <v>0.6</v>
      </c>
      <c r="G59" s="5">
        <v>57</v>
      </c>
      <c r="H59" s="6">
        <v>0.6</v>
      </c>
    </row>
    <row r="60" spans="3:8" x14ac:dyDescent="0.2">
      <c r="C60" s="4">
        <v>58</v>
      </c>
      <c r="D60" s="5">
        <v>0.3</v>
      </c>
      <c r="E60" s="5">
        <v>58</v>
      </c>
      <c r="F60" s="5">
        <v>0.6</v>
      </c>
      <c r="G60" s="5">
        <v>58</v>
      </c>
      <c r="H60" s="6">
        <v>0.6</v>
      </c>
    </row>
    <row r="61" spans="3:8" x14ac:dyDescent="0.2">
      <c r="C61" s="4">
        <v>59</v>
      </c>
      <c r="D61" s="5">
        <v>0.3</v>
      </c>
      <c r="E61" s="5">
        <v>59</v>
      </c>
      <c r="F61" s="5">
        <v>0.6</v>
      </c>
      <c r="G61" s="5">
        <v>59</v>
      </c>
      <c r="H61" s="6">
        <v>0.6</v>
      </c>
    </row>
    <row r="62" spans="3:8" x14ac:dyDescent="0.2">
      <c r="C62" s="4">
        <v>60</v>
      </c>
      <c r="D62" s="5">
        <v>0.3</v>
      </c>
      <c r="E62" s="5">
        <v>60</v>
      </c>
      <c r="F62" s="5">
        <v>0.6</v>
      </c>
      <c r="G62" s="5">
        <v>60</v>
      </c>
      <c r="H62" s="6">
        <v>0.6</v>
      </c>
    </row>
    <row r="63" spans="3:8" x14ac:dyDescent="0.2">
      <c r="C63" s="4">
        <v>61</v>
      </c>
      <c r="D63" s="5">
        <v>0.3</v>
      </c>
      <c r="E63" s="5">
        <v>61</v>
      </c>
      <c r="F63" s="5">
        <v>0.6</v>
      </c>
      <c r="G63" s="5">
        <v>61</v>
      </c>
      <c r="H63" s="6">
        <v>0.6</v>
      </c>
    </row>
    <row r="64" spans="3:8" x14ac:dyDescent="0.2">
      <c r="C64" s="4">
        <v>62</v>
      </c>
      <c r="D64" s="5">
        <v>0.3</v>
      </c>
      <c r="E64" s="5">
        <v>62</v>
      </c>
      <c r="F64" s="5">
        <v>0.6</v>
      </c>
      <c r="G64" s="5">
        <v>62</v>
      </c>
      <c r="H64" s="6">
        <v>0.6</v>
      </c>
    </row>
    <row r="65" spans="3:8" x14ac:dyDescent="0.2">
      <c r="C65" s="4">
        <v>63</v>
      </c>
      <c r="D65" s="5">
        <v>0.3</v>
      </c>
      <c r="E65" s="5">
        <v>63</v>
      </c>
      <c r="F65" s="5">
        <v>0.6</v>
      </c>
      <c r="G65" s="5">
        <v>63</v>
      </c>
      <c r="H65" s="6">
        <v>0.6</v>
      </c>
    </row>
    <row r="66" spans="3:8" x14ac:dyDescent="0.2">
      <c r="C66" s="4">
        <v>64</v>
      </c>
      <c r="D66" s="5">
        <v>0.3</v>
      </c>
      <c r="E66" s="5">
        <v>64</v>
      </c>
      <c r="F66" s="5">
        <v>0.6</v>
      </c>
      <c r="G66" s="5">
        <v>64</v>
      </c>
      <c r="H66" s="6">
        <v>0.6</v>
      </c>
    </row>
    <row r="67" spans="3:8" x14ac:dyDescent="0.2">
      <c r="C67" s="4">
        <v>65</v>
      </c>
      <c r="D67" s="5">
        <v>0.3</v>
      </c>
      <c r="E67" s="5">
        <v>65</v>
      </c>
      <c r="F67" s="5">
        <v>0.6</v>
      </c>
      <c r="G67" s="5">
        <v>65</v>
      </c>
      <c r="H67" s="6">
        <v>0.6</v>
      </c>
    </row>
    <row r="68" spans="3:8" x14ac:dyDescent="0.2">
      <c r="C68" s="4">
        <v>66</v>
      </c>
      <c r="D68" s="5">
        <v>0.3</v>
      </c>
      <c r="E68" s="5">
        <v>66</v>
      </c>
      <c r="F68" s="5">
        <v>0.6</v>
      </c>
      <c r="G68" s="5">
        <v>66</v>
      </c>
      <c r="H68" s="6">
        <v>0.6</v>
      </c>
    </row>
    <row r="69" spans="3:8" x14ac:dyDescent="0.2">
      <c r="C69" s="4">
        <v>67</v>
      </c>
      <c r="D69" s="5">
        <v>0.3</v>
      </c>
      <c r="E69" s="5">
        <v>67</v>
      </c>
      <c r="F69" s="5">
        <v>0.6</v>
      </c>
      <c r="G69" s="5">
        <v>67</v>
      </c>
      <c r="H69" s="6">
        <v>0.6</v>
      </c>
    </row>
    <row r="70" spans="3:8" x14ac:dyDescent="0.2">
      <c r="C70" s="4">
        <v>68</v>
      </c>
      <c r="D70" s="5">
        <v>0.3</v>
      </c>
      <c r="E70" s="5">
        <v>68</v>
      </c>
      <c r="F70" s="5">
        <v>0.6</v>
      </c>
      <c r="G70" s="5">
        <v>68</v>
      </c>
      <c r="H70" s="6">
        <v>0.6</v>
      </c>
    </row>
    <row r="71" spans="3:8" x14ac:dyDescent="0.2">
      <c r="C71" s="4">
        <v>69</v>
      </c>
      <c r="D71" s="5">
        <v>0.3</v>
      </c>
      <c r="E71" s="5">
        <v>69</v>
      </c>
      <c r="F71" s="5">
        <v>0.6</v>
      </c>
      <c r="G71" s="5">
        <v>69</v>
      </c>
      <c r="H71" s="6">
        <v>0.6</v>
      </c>
    </row>
    <row r="72" spans="3:8" x14ac:dyDescent="0.2">
      <c r="C72" s="4">
        <v>70</v>
      </c>
      <c r="D72" s="5">
        <v>0.3</v>
      </c>
      <c r="E72" s="5">
        <v>70</v>
      </c>
      <c r="F72" s="5">
        <v>0.6</v>
      </c>
      <c r="G72" s="5">
        <v>70</v>
      </c>
      <c r="H72" s="6">
        <v>0.6</v>
      </c>
    </row>
    <row r="73" spans="3:8" x14ac:dyDescent="0.2">
      <c r="C73" s="4">
        <v>71</v>
      </c>
      <c r="D73" s="5">
        <v>0.3</v>
      </c>
      <c r="E73" s="5">
        <v>71</v>
      </c>
      <c r="F73" s="5">
        <v>0.6</v>
      </c>
      <c r="G73" s="5">
        <v>71</v>
      </c>
      <c r="H73" s="6">
        <v>0.6</v>
      </c>
    </row>
    <row r="74" spans="3:8" x14ac:dyDescent="0.2">
      <c r="C74" s="4">
        <v>72</v>
      </c>
      <c r="D74" s="5">
        <v>0.3</v>
      </c>
      <c r="E74" s="5">
        <v>72</v>
      </c>
      <c r="F74" s="5">
        <v>0.6</v>
      </c>
      <c r="G74" s="5">
        <v>72</v>
      </c>
      <c r="H74" s="6">
        <v>0.6</v>
      </c>
    </row>
    <row r="75" spans="3:8" x14ac:dyDescent="0.2">
      <c r="C75" s="4">
        <v>73</v>
      </c>
      <c r="D75" s="5">
        <v>0.3</v>
      </c>
      <c r="E75" s="5">
        <v>73</v>
      </c>
      <c r="F75" s="5">
        <v>0.6</v>
      </c>
      <c r="G75" s="5">
        <v>73</v>
      </c>
      <c r="H75" s="6">
        <v>0.6</v>
      </c>
    </row>
    <row r="76" spans="3:8" x14ac:dyDescent="0.2">
      <c r="C76" s="4">
        <v>74</v>
      </c>
      <c r="D76" s="5">
        <v>0.3</v>
      </c>
      <c r="E76" s="5">
        <v>74</v>
      </c>
      <c r="F76" s="5">
        <v>0.6</v>
      </c>
      <c r="G76" s="5">
        <v>74</v>
      </c>
      <c r="H76" s="6">
        <v>0.6</v>
      </c>
    </row>
    <row r="77" spans="3:8" x14ac:dyDescent="0.2">
      <c r="C77" s="4">
        <v>75</v>
      </c>
      <c r="D77" s="5">
        <v>0.3</v>
      </c>
      <c r="E77" s="5">
        <v>75</v>
      </c>
      <c r="F77" s="5">
        <v>0.6</v>
      </c>
      <c r="G77" s="5">
        <v>75</v>
      </c>
      <c r="H77" s="6">
        <v>0.6</v>
      </c>
    </row>
    <row r="78" spans="3:8" x14ac:dyDescent="0.2">
      <c r="C78" s="4">
        <v>76</v>
      </c>
      <c r="D78" s="5">
        <v>0.3</v>
      </c>
      <c r="E78" s="5">
        <v>76</v>
      </c>
      <c r="F78" s="5">
        <v>0.6</v>
      </c>
      <c r="G78" s="5">
        <v>76</v>
      </c>
      <c r="H78" s="6">
        <v>0.6</v>
      </c>
    </row>
    <row r="79" spans="3:8" x14ac:dyDescent="0.2">
      <c r="C79" s="4">
        <v>77</v>
      </c>
      <c r="D79" s="5">
        <v>0.3</v>
      </c>
      <c r="E79" s="5">
        <v>77</v>
      </c>
      <c r="F79" s="5">
        <v>0.6</v>
      </c>
      <c r="G79" s="5">
        <v>77</v>
      </c>
      <c r="H79" s="6">
        <v>0.6</v>
      </c>
    </row>
    <row r="80" spans="3:8" x14ac:dyDescent="0.2">
      <c r="C80" s="4">
        <v>78</v>
      </c>
      <c r="D80" s="5">
        <v>0.3</v>
      </c>
      <c r="E80" s="5">
        <v>78</v>
      </c>
      <c r="F80" s="5">
        <v>0.6</v>
      </c>
      <c r="G80" s="5">
        <v>78</v>
      </c>
      <c r="H80" s="6">
        <v>0.6</v>
      </c>
    </row>
    <row r="81" spans="3:8" x14ac:dyDescent="0.2">
      <c r="C81" s="4">
        <v>79</v>
      </c>
      <c r="D81" s="5">
        <v>0.3</v>
      </c>
      <c r="E81" s="5">
        <v>79</v>
      </c>
      <c r="F81" s="5">
        <v>0.6</v>
      </c>
      <c r="G81" s="5">
        <v>79</v>
      </c>
      <c r="H81" s="6">
        <v>0.6</v>
      </c>
    </row>
    <row r="82" spans="3:8" x14ac:dyDescent="0.2">
      <c r="C82" s="4">
        <v>80</v>
      </c>
      <c r="D82" s="5">
        <v>0.3</v>
      </c>
      <c r="E82" s="5">
        <v>80</v>
      </c>
      <c r="F82" s="5">
        <v>0.6</v>
      </c>
      <c r="G82" s="5">
        <v>80</v>
      </c>
      <c r="H82" s="6">
        <v>0.6</v>
      </c>
    </row>
    <row r="83" spans="3:8" x14ac:dyDescent="0.2">
      <c r="C83" s="4">
        <v>81</v>
      </c>
      <c r="D83" s="5">
        <v>0.3</v>
      </c>
      <c r="E83" s="5">
        <v>81</v>
      </c>
      <c r="F83" s="5">
        <v>0.6</v>
      </c>
      <c r="G83" s="5">
        <v>81</v>
      </c>
      <c r="H83" s="6">
        <v>0.6</v>
      </c>
    </row>
    <row r="84" spans="3:8" x14ac:dyDescent="0.2">
      <c r="C84" s="4">
        <v>82</v>
      </c>
      <c r="D84" s="5">
        <v>0.3</v>
      </c>
      <c r="E84" s="5">
        <v>82</v>
      </c>
      <c r="F84" s="5">
        <v>0.6</v>
      </c>
      <c r="G84" s="5">
        <v>82</v>
      </c>
      <c r="H84" s="6">
        <v>0.6</v>
      </c>
    </row>
    <row r="85" spans="3:8" x14ac:dyDescent="0.2">
      <c r="C85" s="4">
        <v>83</v>
      </c>
      <c r="D85" s="5">
        <v>0.3</v>
      </c>
      <c r="E85" s="5">
        <v>83</v>
      </c>
      <c r="F85" s="5">
        <v>0.6</v>
      </c>
      <c r="G85" s="5">
        <v>83</v>
      </c>
      <c r="H85" s="6">
        <v>0.6</v>
      </c>
    </row>
    <row r="86" spans="3:8" x14ac:dyDescent="0.2">
      <c r="C86" s="4">
        <v>84</v>
      </c>
      <c r="D86" s="5">
        <v>0.3</v>
      </c>
      <c r="E86" s="5">
        <v>84</v>
      </c>
      <c r="F86" s="5">
        <v>0.6</v>
      </c>
      <c r="G86" s="5">
        <v>84</v>
      </c>
      <c r="H86" s="6">
        <v>0.6</v>
      </c>
    </row>
    <row r="87" spans="3:8" x14ac:dyDescent="0.2">
      <c r="C87" s="4">
        <v>85</v>
      </c>
      <c r="D87" s="5">
        <v>0.3</v>
      </c>
      <c r="E87" s="5">
        <v>85</v>
      </c>
      <c r="F87" s="5">
        <v>0.6</v>
      </c>
      <c r="G87" s="5">
        <v>85</v>
      </c>
      <c r="H87" s="6">
        <v>0.6</v>
      </c>
    </row>
    <row r="88" spans="3:8" x14ac:dyDescent="0.2">
      <c r="C88" s="4">
        <v>86</v>
      </c>
      <c r="D88" s="5">
        <v>0.3</v>
      </c>
      <c r="E88" s="5">
        <v>86</v>
      </c>
      <c r="F88" s="5">
        <v>0.6</v>
      </c>
      <c r="G88" s="5">
        <v>86</v>
      </c>
      <c r="H88" s="6">
        <v>0.6</v>
      </c>
    </row>
    <row r="89" spans="3:8" x14ac:dyDescent="0.2">
      <c r="C89" s="4">
        <v>87</v>
      </c>
      <c r="D89" s="5">
        <v>0.3</v>
      </c>
      <c r="E89" s="5">
        <v>87</v>
      </c>
      <c r="F89" s="5">
        <v>0.6</v>
      </c>
      <c r="G89" s="5">
        <v>87</v>
      </c>
      <c r="H89" s="6">
        <v>0.6</v>
      </c>
    </row>
    <row r="90" spans="3:8" x14ac:dyDescent="0.2">
      <c r="C90" s="4">
        <v>88</v>
      </c>
      <c r="D90" s="5">
        <v>0.3</v>
      </c>
      <c r="E90" s="5">
        <v>88</v>
      </c>
      <c r="F90" s="5">
        <v>0.6</v>
      </c>
      <c r="G90" s="5">
        <v>88</v>
      </c>
      <c r="H90" s="6">
        <v>0.6</v>
      </c>
    </row>
    <row r="91" spans="3:8" x14ac:dyDescent="0.2">
      <c r="C91" s="4">
        <v>89</v>
      </c>
      <c r="D91" s="5">
        <v>0.3</v>
      </c>
      <c r="E91" s="5">
        <v>89</v>
      </c>
      <c r="F91" s="5">
        <v>0.6</v>
      </c>
      <c r="G91" s="5">
        <v>89</v>
      </c>
      <c r="H91" s="6">
        <v>0.6</v>
      </c>
    </row>
    <row r="92" spans="3:8" x14ac:dyDescent="0.2">
      <c r="C92" s="4">
        <v>90</v>
      </c>
      <c r="D92" s="5">
        <v>0.3</v>
      </c>
      <c r="E92" s="5">
        <v>90</v>
      </c>
      <c r="F92" s="5">
        <v>0.6</v>
      </c>
      <c r="G92" s="5">
        <v>90</v>
      </c>
      <c r="H92" s="6">
        <v>0.6</v>
      </c>
    </row>
    <row r="93" spans="3:8" x14ac:dyDescent="0.2">
      <c r="C93" s="4">
        <v>91</v>
      </c>
      <c r="D93" s="5">
        <v>0.3</v>
      </c>
      <c r="E93" s="5">
        <v>91</v>
      </c>
      <c r="F93" s="5">
        <v>0.6</v>
      </c>
      <c r="G93" s="5">
        <v>91</v>
      </c>
      <c r="H93" s="6">
        <v>0.6</v>
      </c>
    </row>
    <row r="94" spans="3:8" x14ac:dyDescent="0.2">
      <c r="C94" s="4">
        <v>92</v>
      </c>
      <c r="D94" s="5">
        <v>0.3</v>
      </c>
      <c r="E94" s="5">
        <v>92</v>
      </c>
      <c r="F94" s="5">
        <v>0.6</v>
      </c>
      <c r="G94" s="5">
        <v>92</v>
      </c>
      <c r="H94" s="6">
        <v>0.6</v>
      </c>
    </row>
    <row r="95" spans="3:8" x14ac:dyDescent="0.2">
      <c r="C95" s="4">
        <v>93</v>
      </c>
      <c r="D95" s="5">
        <v>0.3</v>
      </c>
      <c r="E95" s="5">
        <v>93</v>
      </c>
      <c r="F95" s="5">
        <v>0.6</v>
      </c>
      <c r="G95" s="5">
        <v>93</v>
      </c>
      <c r="H95" s="6">
        <v>0.6</v>
      </c>
    </row>
    <row r="96" spans="3:8" x14ac:dyDescent="0.2">
      <c r="C96" s="4">
        <v>94</v>
      </c>
      <c r="D96" s="5">
        <v>0.3</v>
      </c>
      <c r="E96" s="5">
        <v>94</v>
      </c>
      <c r="F96" s="5">
        <v>0.6</v>
      </c>
      <c r="G96" s="5">
        <v>94</v>
      </c>
      <c r="H96" s="6">
        <v>0.6</v>
      </c>
    </row>
    <row r="97" spans="3:8" x14ac:dyDescent="0.2">
      <c r="C97" s="4">
        <v>95</v>
      </c>
      <c r="D97" s="5">
        <v>0.3</v>
      </c>
      <c r="E97" s="5">
        <v>95</v>
      </c>
      <c r="F97" s="5">
        <v>0.6</v>
      </c>
      <c r="G97" s="5">
        <v>95</v>
      </c>
      <c r="H97" s="6">
        <v>0.6</v>
      </c>
    </row>
    <row r="98" spans="3:8" x14ac:dyDescent="0.2">
      <c r="C98" s="4">
        <v>96</v>
      </c>
      <c r="D98" s="5">
        <v>0.3</v>
      </c>
      <c r="E98" s="5">
        <v>96</v>
      </c>
      <c r="F98" s="5">
        <v>0.6</v>
      </c>
      <c r="G98" s="5">
        <v>96</v>
      </c>
      <c r="H98" s="6">
        <v>0.6</v>
      </c>
    </row>
    <row r="99" spans="3:8" x14ac:dyDescent="0.2">
      <c r="C99" s="4">
        <v>97</v>
      </c>
      <c r="D99" s="5">
        <v>0.3</v>
      </c>
      <c r="E99" s="5">
        <v>97</v>
      </c>
      <c r="F99" s="5">
        <v>0.6</v>
      </c>
      <c r="G99" s="5">
        <v>97</v>
      </c>
      <c r="H99" s="6">
        <v>0.6</v>
      </c>
    </row>
    <row r="100" spans="3:8" x14ac:dyDescent="0.2">
      <c r="C100" s="4">
        <v>98</v>
      </c>
      <c r="D100" s="5">
        <v>0.3</v>
      </c>
      <c r="E100" s="5">
        <v>98</v>
      </c>
      <c r="F100" s="5">
        <v>0.6</v>
      </c>
      <c r="G100" s="5">
        <v>98</v>
      </c>
      <c r="H100" s="6">
        <v>0.6</v>
      </c>
    </row>
    <row r="101" spans="3:8" x14ac:dyDescent="0.2">
      <c r="C101" s="4">
        <v>99</v>
      </c>
      <c r="D101" s="5">
        <v>0.3</v>
      </c>
      <c r="E101" s="5">
        <v>99</v>
      </c>
      <c r="F101" s="5">
        <v>0.6</v>
      </c>
      <c r="G101" s="5">
        <v>99</v>
      </c>
      <c r="H101" s="6">
        <v>0.6</v>
      </c>
    </row>
    <row r="102" spans="3:8" ht="13.5" thickBot="1" x14ac:dyDescent="0.25">
      <c r="C102" s="7">
        <v>100</v>
      </c>
      <c r="D102" s="8">
        <v>0.3</v>
      </c>
      <c r="E102" s="8">
        <v>100</v>
      </c>
      <c r="F102" s="8">
        <v>0.6</v>
      </c>
      <c r="G102" s="8">
        <v>100</v>
      </c>
      <c r="H102" s="9">
        <v>0.6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39A66-C305-42C3-970D-1FEB9B5D5671}">
  <sheetPr codeName="Hoja11"/>
  <dimension ref="C1:L262"/>
  <sheetViews>
    <sheetView topLeftCell="B1" workbookViewId="0">
      <selection activeCell="J20" sqref="J20"/>
    </sheetView>
  </sheetViews>
  <sheetFormatPr baseColWidth="10" defaultRowHeight="12.75" x14ac:dyDescent="0.2"/>
  <cols>
    <col min="3" max="3" width="23.42578125" bestFit="1" customWidth="1"/>
    <col min="5" max="5" width="25.85546875" bestFit="1" customWidth="1"/>
    <col min="7" max="7" width="24.7109375" bestFit="1" customWidth="1"/>
    <col min="10" max="10" width="19.5703125" bestFit="1" customWidth="1"/>
    <col min="11" max="11" width="14.7109375" bestFit="1" customWidth="1"/>
    <col min="12" max="12" width="27.7109375" bestFit="1" customWidth="1"/>
  </cols>
  <sheetData>
    <row r="1" spans="3:8" ht="13.5" thickBot="1" x14ac:dyDescent="0.25"/>
    <row r="2" spans="3:8" x14ac:dyDescent="0.2">
      <c r="C2" s="151" t="s">
        <v>4</v>
      </c>
      <c r="D2" s="152" t="s">
        <v>5</v>
      </c>
      <c r="E2" s="152" t="s">
        <v>6</v>
      </c>
      <c r="F2" s="152" t="s">
        <v>5</v>
      </c>
      <c r="G2" s="152" t="s">
        <v>7</v>
      </c>
      <c r="H2" s="153" t="s">
        <v>5</v>
      </c>
    </row>
    <row r="3" spans="3:8" x14ac:dyDescent="0.2">
      <c r="C3" s="154">
        <v>1</v>
      </c>
      <c r="D3" s="10">
        <v>1</v>
      </c>
      <c r="E3" s="10">
        <v>1</v>
      </c>
      <c r="F3" s="10">
        <v>1</v>
      </c>
      <c r="G3" s="10">
        <v>1</v>
      </c>
      <c r="H3" s="155">
        <v>1</v>
      </c>
    </row>
    <row r="4" spans="3:8" x14ac:dyDescent="0.2">
      <c r="C4" s="154">
        <v>2</v>
      </c>
      <c r="D4" s="10">
        <v>0.8</v>
      </c>
      <c r="E4" s="10">
        <v>2</v>
      </c>
      <c r="F4" s="10">
        <v>1</v>
      </c>
      <c r="G4" s="10">
        <v>2</v>
      </c>
      <c r="H4" s="155">
        <v>1</v>
      </c>
    </row>
    <row r="5" spans="3:8" x14ac:dyDescent="0.2">
      <c r="C5" s="154">
        <v>3</v>
      </c>
      <c r="D5" s="10">
        <v>0.8</v>
      </c>
      <c r="E5" s="10">
        <v>3</v>
      </c>
      <c r="F5" s="10">
        <v>1</v>
      </c>
      <c r="G5" s="10">
        <v>3</v>
      </c>
      <c r="H5" s="155">
        <v>1</v>
      </c>
    </row>
    <row r="6" spans="3:8" x14ac:dyDescent="0.2">
      <c r="C6" s="154">
        <v>4</v>
      </c>
      <c r="D6" s="10">
        <v>0.8</v>
      </c>
      <c r="E6" s="10">
        <v>4</v>
      </c>
      <c r="F6" s="10">
        <v>0.8</v>
      </c>
      <c r="G6" s="10">
        <v>4</v>
      </c>
      <c r="H6" s="155">
        <v>0.8</v>
      </c>
    </row>
    <row r="7" spans="3:8" x14ac:dyDescent="0.2">
      <c r="C7" s="154">
        <v>5</v>
      </c>
      <c r="D7" s="10">
        <v>0.6</v>
      </c>
      <c r="E7" s="10">
        <v>5</v>
      </c>
      <c r="F7" s="10">
        <v>0.8</v>
      </c>
      <c r="G7" s="10">
        <v>5</v>
      </c>
      <c r="H7" s="155">
        <v>0.8</v>
      </c>
    </row>
    <row r="8" spans="3:8" x14ac:dyDescent="0.2">
      <c r="C8" s="154">
        <v>6</v>
      </c>
      <c r="D8" s="10">
        <v>0.6</v>
      </c>
      <c r="E8" s="10">
        <v>6</v>
      </c>
      <c r="F8" s="10">
        <v>0.8</v>
      </c>
      <c r="G8" s="10">
        <v>6</v>
      </c>
      <c r="H8" s="155">
        <v>0.8</v>
      </c>
    </row>
    <row r="9" spans="3:8" x14ac:dyDescent="0.2">
      <c r="C9" s="154">
        <v>7</v>
      </c>
      <c r="D9" s="10">
        <v>0.6</v>
      </c>
      <c r="E9" s="10">
        <v>7</v>
      </c>
      <c r="F9" s="10">
        <v>0.7</v>
      </c>
      <c r="G9" s="10">
        <v>7</v>
      </c>
      <c r="H9" s="155">
        <v>0.7</v>
      </c>
    </row>
    <row r="10" spans="3:8" x14ac:dyDescent="0.2">
      <c r="C10" s="154">
        <v>8</v>
      </c>
      <c r="D10" s="10">
        <v>0.6</v>
      </c>
      <c r="E10" s="10">
        <v>8</v>
      </c>
      <c r="F10" s="10">
        <v>0.7</v>
      </c>
      <c r="G10" s="10">
        <v>8</v>
      </c>
      <c r="H10" s="155">
        <v>0.7</v>
      </c>
    </row>
    <row r="11" spans="3:8" x14ac:dyDescent="0.2">
      <c r="C11" s="154">
        <v>9</v>
      </c>
      <c r="D11" s="10">
        <v>0.6</v>
      </c>
      <c r="E11" s="10">
        <v>9</v>
      </c>
      <c r="F11" s="10">
        <v>0.7</v>
      </c>
      <c r="G11" s="10">
        <v>9</v>
      </c>
      <c r="H11" s="155">
        <v>0.7</v>
      </c>
    </row>
    <row r="12" spans="3:8" x14ac:dyDescent="0.2">
      <c r="C12" s="154">
        <v>10</v>
      </c>
      <c r="D12" s="10">
        <v>0.6</v>
      </c>
      <c r="E12" s="10">
        <v>10</v>
      </c>
      <c r="F12" s="10">
        <v>0.7</v>
      </c>
      <c r="G12" s="10">
        <v>10</v>
      </c>
      <c r="H12" s="155">
        <v>0.7</v>
      </c>
    </row>
    <row r="13" spans="3:8" x14ac:dyDescent="0.2">
      <c r="C13" s="154">
        <v>11</v>
      </c>
      <c r="D13" s="10">
        <v>0.6</v>
      </c>
      <c r="E13" s="10">
        <v>11</v>
      </c>
      <c r="F13" s="10">
        <v>0.6</v>
      </c>
      <c r="G13" s="10">
        <v>11</v>
      </c>
      <c r="H13" s="155">
        <v>0.6</v>
      </c>
    </row>
    <row r="14" spans="3:8" x14ac:dyDescent="0.2">
      <c r="C14" s="154">
        <v>12</v>
      </c>
      <c r="D14" s="10">
        <v>0.6</v>
      </c>
      <c r="E14" s="10">
        <v>12</v>
      </c>
      <c r="F14" s="10">
        <v>0.6</v>
      </c>
      <c r="G14" s="10">
        <v>12</v>
      </c>
      <c r="H14" s="155">
        <v>0.6</v>
      </c>
    </row>
    <row r="15" spans="3:8" x14ac:dyDescent="0.2">
      <c r="C15" s="154">
        <v>13</v>
      </c>
      <c r="D15" s="10">
        <v>0.6</v>
      </c>
      <c r="E15" s="10">
        <v>13</v>
      </c>
      <c r="F15" s="10">
        <v>0.6</v>
      </c>
      <c r="G15" s="10">
        <v>13</v>
      </c>
      <c r="H15" s="155">
        <v>0.6</v>
      </c>
    </row>
    <row r="16" spans="3:8" x14ac:dyDescent="0.2">
      <c r="C16" s="154">
        <v>14</v>
      </c>
      <c r="D16" s="10">
        <v>0.6</v>
      </c>
      <c r="E16" s="10">
        <v>14</v>
      </c>
      <c r="F16" s="10">
        <v>0.6</v>
      </c>
      <c r="G16" s="10">
        <v>14</v>
      </c>
      <c r="H16" s="155">
        <v>0.6</v>
      </c>
    </row>
    <row r="17" spans="3:12" x14ac:dyDescent="0.2">
      <c r="C17" s="154">
        <v>15</v>
      </c>
      <c r="D17" s="10">
        <v>0.6</v>
      </c>
      <c r="E17" s="10">
        <v>15</v>
      </c>
      <c r="F17" s="10">
        <v>0.6</v>
      </c>
      <c r="G17" s="10">
        <v>15</v>
      </c>
      <c r="H17" s="155">
        <v>0.6</v>
      </c>
    </row>
    <row r="18" spans="3:12" x14ac:dyDescent="0.2">
      <c r="C18" s="154">
        <v>16</v>
      </c>
      <c r="D18" s="10">
        <v>0.5</v>
      </c>
      <c r="E18" s="10">
        <v>16</v>
      </c>
      <c r="F18" s="10">
        <v>0.6</v>
      </c>
      <c r="G18" s="10">
        <v>16</v>
      </c>
      <c r="H18" s="155">
        <v>0.6</v>
      </c>
    </row>
    <row r="19" spans="3:12" x14ac:dyDescent="0.2">
      <c r="C19" s="154">
        <v>17</v>
      </c>
      <c r="D19" s="10">
        <v>0.5</v>
      </c>
      <c r="E19" s="10">
        <v>17</v>
      </c>
      <c r="F19" s="10">
        <v>0.6</v>
      </c>
      <c r="G19" s="10">
        <v>17</v>
      </c>
      <c r="H19" s="155">
        <v>0.6</v>
      </c>
      <c r="J19" s="10" t="s">
        <v>8</v>
      </c>
      <c r="K19" s="10" t="s">
        <v>9</v>
      </c>
      <c r="L19" s="10" t="s">
        <v>10</v>
      </c>
    </row>
    <row r="20" spans="3:12" x14ac:dyDescent="0.2">
      <c r="C20" s="154">
        <v>18</v>
      </c>
      <c r="D20" s="10">
        <v>0.5</v>
      </c>
      <c r="E20" s="10">
        <v>18</v>
      </c>
      <c r="F20" s="10">
        <v>0.6</v>
      </c>
      <c r="G20" s="10">
        <v>18</v>
      </c>
      <c r="H20" s="155">
        <v>0.6</v>
      </c>
      <c r="J20" s="10">
        <f>COUNTIFS(Tabla414[Tipo de Consumo],"Viv/Dpto",Tabla414[Potencia Unitaria 
(kW)],"&lt;=10")</f>
        <v>0</v>
      </c>
      <c r="K20" s="10">
        <f>COUNTIFS(Tabla414[Tipo de Consumo],"L.C",Tabla414[Potencia Unitaria 
(kW)],"&lt;=10")</f>
        <v>0</v>
      </c>
      <c r="L20" s="10">
        <f>COUNTIFS(Tabla414[Tipo de Consumo],"S.C",Tabla414[Potencia Unitaria 
(kW)],"&lt;=10")</f>
        <v>0</v>
      </c>
    </row>
    <row r="21" spans="3:12" x14ac:dyDescent="0.2">
      <c r="C21" s="154">
        <v>19</v>
      </c>
      <c r="D21" s="10">
        <v>0.5</v>
      </c>
      <c r="E21" s="10">
        <v>19</v>
      </c>
      <c r="F21" s="10">
        <v>0.6</v>
      </c>
      <c r="G21" s="10">
        <v>19</v>
      </c>
      <c r="H21" s="155">
        <v>0.6</v>
      </c>
      <c r="J21" s="5">
        <f>IF(Auxiliar5!J20=0,0,VLOOKUP(Auxiliar5!J20,Auxiliar5!C2:D262,2,FALSE))</f>
        <v>0</v>
      </c>
      <c r="K21" s="5">
        <f>IF(Auxiliar5!K20=0,0,VLOOKUP(Auxiliar5!K20,Auxiliar5!E2:F262,2,FALSE))</f>
        <v>0</v>
      </c>
      <c r="L21" s="5">
        <f>IF(Auxiliar5!L20=0,0,VLOOKUP(Auxiliar5!L20,Auxiliar5!G2:H262,2,FALSE))</f>
        <v>0</v>
      </c>
    </row>
    <row r="22" spans="3:12" x14ac:dyDescent="0.2">
      <c r="C22" s="154">
        <v>20</v>
      </c>
      <c r="D22" s="10">
        <v>0.5</v>
      </c>
      <c r="E22" s="10">
        <v>20</v>
      </c>
      <c r="F22" s="10">
        <v>0.6</v>
      </c>
      <c r="G22" s="10">
        <v>20</v>
      </c>
      <c r="H22" s="155">
        <v>0.6</v>
      </c>
    </row>
    <row r="23" spans="3:12" x14ac:dyDescent="0.2">
      <c r="C23" s="154">
        <v>21</v>
      </c>
      <c r="D23" s="10">
        <v>0.5</v>
      </c>
      <c r="E23" s="10">
        <v>21</v>
      </c>
      <c r="F23" s="10">
        <v>0.6</v>
      </c>
      <c r="G23" s="10">
        <v>21</v>
      </c>
      <c r="H23" s="155">
        <v>0.6</v>
      </c>
    </row>
    <row r="24" spans="3:12" x14ac:dyDescent="0.2">
      <c r="C24" s="154">
        <v>22</v>
      </c>
      <c r="D24" s="10">
        <v>0.5</v>
      </c>
      <c r="E24" s="10">
        <v>22</v>
      </c>
      <c r="F24" s="10">
        <v>0.6</v>
      </c>
      <c r="G24" s="10">
        <v>22</v>
      </c>
      <c r="H24" s="155">
        <v>0.6</v>
      </c>
    </row>
    <row r="25" spans="3:12" x14ac:dyDescent="0.2">
      <c r="C25" s="154">
        <v>23</v>
      </c>
      <c r="D25" s="10">
        <v>0.5</v>
      </c>
      <c r="E25" s="10">
        <v>23</v>
      </c>
      <c r="F25" s="10">
        <v>0.6</v>
      </c>
      <c r="G25" s="10">
        <v>23</v>
      </c>
      <c r="H25" s="155">
        <v>0.6</v>
      </c>
    </row>
    <row r="26" spans="3:12" x14ac:dyDescent="0.2">
      <c r="C26" s="154">
        <v>24</v>
      </c>
      <c r="D26" s="10">
        <v>0.5</v>
      </c>
      <c r="E26" s="10">
        <v>24</v>
      </c>
      <c r="F26" s="10">
        <v>0.6</v>
      </c>
      <c r="G26" s="10">
        <v>24</v>
      </c>
      <c r="H26" s="155">
        <v>0.6</v>
      </c>
    </row>
    <row r="27" spans="3:12" x14ac:dyDescent="0.2">
      <c r="C27" s="154">
        <v>25</v>
      </c>
      <c r="D27" s="10">
        <v>0.5</v>
      </c>
      <c r="E27" s="10">
        <v>25</v>
      </c>
      <c r="F27" s="10">
        <v>0.6</v>
      </c>
      <c r="G27" s="10">
        <v>25</v>
      </c>
      <c r="H27" s="155">
        <v>0.6</v>
      </c>
    </row>
    <row r="28" spans="3:12" x14ac:dyDescent="0.2">
      <c r="C28" s="154">
        <v>26</v>
      </c>
      <c r="D28" s="10">
        <v>0.5</v>
      </c>
      <c r="E28" s="10">
        <v>26</v>
      </c>
      <c r="F28" s="10">
        <v>0.6</v>
      </c>
      <c r="G28" s="10">
        <v>26</v>
      </c>
      <c r="H28" s="155">
        <v>0.6</v>
      </c>
    </row>
    <row r="29" spans="3:12" x14ac:dyDescent="0.2">
      <c r="C29" s="154">
        <v>27</v>
      </c>
      <c r="D29" s="10">
        <v>0.5</v>
      </c>
      <c r="E29" s="10">
        <v>27</v>
      </c>
      <c r="F29" s="10">
        <v>0.6</v>
      </c>
      <c r="G29" s="10">
        <v>27</v>
      </c>
      <c r="H29" s="155">
        <v>0.6</v>
      </c>
    </row>
    <row r="30" spans="3:12" x14ac:dyDescent="0.2">
      <c r="C30" s="154">
        <v>28</v>
      </c>
      <c r="D30" s="10">
        <v>0.5</v>
      </c>
      <c r="E30" s="10">
        <v>28</v>
      </c>
      <c r="F30" s="10">
        <v>0.6</v>
      </c>
      <c r="G30" s="10">
        <v>28</v>
      </c>
      <c r="H30" s="155">
        <v>0.6</v>
      </c>
    </row>
    <row r="31" spans="3:12" x14ac:dyDescent="0.2">
      <c r="C31" s="154">
        <v>29</v>
      </c>
      <c r="D31" s="10">
        <v>0.5</v>
      </c>
      <c r="E31" s="10">
        <v>29</v>
      </c>
      <c r="F31" s="10">
        <v>0.6</v>
      </c>
      <c r="G31" s="10">
        <v>29</v>
      </c>
      <c r="H31" s="155">
        <v>0.6</v>
      </c>
    </row>
    <row r="32" spans="3:12" x14ac:dyDescent="0.2">
      <c r="C32" s="154">
        <v>30</v>
      </c>
      <c r="D32" s="10">
        <v>0.5</v>
      </c>
      <c r="E32" s="10">
        <v>30</v>
      </c>
      <c r="F32" s="10">
        <v>0.6</v>
      </c>
      <c r="G32" s="10">
        <v>30</v>
      </c>
      <c r="H32" s="155">
        <v>0.6</v>
      </c>
    </row>
    <row r="33" spans="3:8" x14ac:dyDescent="0.2">
      <c r="C33" s="154">
        <v>31</v>
      </c>
      <c r="D33" s="10">
        <v>0.4</v>
      </c>
      <c r="E33" s="10">
        <v>31</v>
      </c>
      <c r="F33" s="10">
        <v>0.6</v>
      </c>
      <c r="G33" s="10">
        <v>31</v>
      </c>
      <c r="H33" s="155">
        <v>0.6</v>
      </c>
    </row>
    <row r="34" spans="3:8" x14ac:dyDescent="0.2">
      <c r="C34" s="154">
        <v>32</v>
      </c>
      <c r="D34" s="10">
        <v>0.4</v>
      </c>
      <c r="E34" s="10">
        <v>32</v>
      </c>
      <c r="F34" s="10">
        <v>0.6</v>
      </c>
      <c r="G34" s="10">
        <v>32</v>
      </c>
      <c r="H34" s="155">
        <v>0.6</v>
      </c>
    </row>
    <row r="35" spans="3:8" x14ac:dyDescent="0.2">
      <c r="C35" s="154">
        <v>33</v>
      </c>
      <c r="D35" s="10">
        <v>0.4</v>
      </c>
      <c r="E35" s="10">
        <v>33</v>
      </c>
      <c r="F35" s="10">
        <v>0.6</v>
      </c>
      <c r="G35" s="10">
        <v>33</v>
      </c>
      <c r="H35" s="155">
        <v>0.6</v>
      </c>
    </row>
    <row r="36" spans="3:8" x14ac:dyDescent="0.2">
      <c r="C36" s="154">
        <v>34</v>
      </c>
      <c r="D36" s="10">
        <v>0.4</v>
      </c>
      <c r="E36" s="10">
        <v>34</v>
      </c>
      <c r="F36" s="10">
        <v>0.6</v>
      </c>
      <c r="G36" s="10">
        <v>34</v>
      </c>
      <c r="H36" s="155">
        <v>0.6</v>
      </c>
    </row>
    <row r="37" spans="3:8" x14ac:dyDescent="0.2">
      <c r="C37" s="154">
        <v>35</v>
      </c>
      <c r="D37" s="10">
        <v>0.4</v>
      </c>
      <c r="E37" s="10">
        <v>35</v>
      </c>
      <c r="F37" s="10">
        <v>0.6</v>
      </c>
      <c r="G37" s="10">
        <v>35</v>
      </c>
      <c r="H37" s="155">
        <v>0.6</v>
      </c>
    </row>
    <row r="38" spans="3:8" x14ac:dyDescent="0.2">
      <c r="C38" s="154">
        <v>36</v>
      </c>
      <c r="D38" s="10">
        <v>0.4</v>
      </c>
      <c r="E38" s="10">
        <v>36</v>
      </c>
      <c r="F38" s="10">
        <v>0.6</v>
      </c>
      <c r="G38" s="10">
        <v>36</v>
      </c>
      <c r="H38" s="155">
        <v>0.6</v>
      </c>
    </row>
    <row r="39" spans="3:8" x14ac:dyDescent="0.2">
      <c r="C39" s="154">
        <v>37</v>
      </c>
      <c r="D39" s="10">
        <v>0.4</v>
      </c>
      <c r="E39" s="10">
        <v>37</v>
      </c>
      <c r="F39" s="10">
        <v>0.6</v>
      </c>
      <c r="G39" s="10">
        <v>37</v>
      </c>
      <c r="H39" s="155">
        <v>0.6</v>
      </c>
    </row>
    <row r="40" spans="3:8" x14ac:dyDescent="0.2">
      <c r="C40" s="154">
        <v>38</v>
      </c>
      <c r="D40" s="10">
        <v>0.4</v>
      </c>
      <c r="E40" s="10">
        <v>38</v>
      </c>
      <c r="F40" s="10">
        <v>0.6</v>
      </c>
      <c r="G40" s="10">
        <v>38</v>
      </c>
      <c r="H40" s="155">
        <v>0.6</v>
      </c>
    </row>
    <row r="41" spans="3:8" x14ac:dyDescent="0.2">
      <c r="C41" s="154">
        <v>39</v>
      </c>
      <c r="D41" s="10">
        <v>0.4</v>
      </c>
      <c r="E41" s="10">
        <v>39</v>
      </c>
      <c r="F41" s="10">
        <v>0.6</v>
      </c>
      <c r="G41" s="10">
        <v>39</v>
      </c>
      <c r="H41" s="155">
        <v>0.6</v>
      </c>
    </row>
    <row r="42" spans="3:8" x14ac:dyDescent="0.2">
      <c r="C42" s="154">
        <v>40</v>
      </c>
      <c r="D42" s="10">
        <v>0.4</v>
      </c>
      <c r="E42" s="10">
        <v>40</v>
      </c>
      <c r="F42" s="10">
        <v>0.6</v>
      </c>
      <c r="G42" s="10">
        <v>40</v>
      </c>
      <c r="H42" s="155">
        <v>0.6</v>
      </c>
    </row>
    <row r="43" spans="3:8" x14ac:dyDescent="0.2">
      <c r="C43" s="154">
        <v>41</v>
      </c>
      <c r="D43" s="10">
        <v>0.4</v>
      </c>
      <c r="E43" s="10">
        <v>41</v>
      </c>
      <c r="F43" s="10">
        <v>0.6</v>
      </c>
      <c r="G43" s="10">
        <v>41</v>
      </c>
      <c r="H43" s="155">
        <v>0.6</v>
      </c>
    </row>
    <row r="44" spans="3:8" x14ac:dyDescent="0.2">
      <c r="C44" s="154">
        <v>42</v>
      </c>
      <c r="D44" s="10">
        <v>0.4</v>
      </c>
      <c r="E44" s="10">
        <v>42</v>
      </c>
      <c r="F44" s="10">
        <v>0.6</v>
      </c>
      <c r="G44" s="10">
        <v>42</v>
      </c>
      <c r="H44" s="155">
        <v>0.6</v>
      </c>
    </row>
    <row r="45" spans="3:8" x14ac:dyDescent="0.2">
      <c r="C45" s="154">
        <v>43</v>
      </c>
      <c r="D45" s="10">
        <v>0.4</v>
      </c>
      <c r="E45" s="10">
        <v>43</v>
      </c>
      <c r="F45" s="10">
        <v>0.6</v>
      </c>
      <c r="G45" s="10">
        <v>43</v>
      </c>
      <c r="H45" s="155">
        <v>0.6</v>
      </c>
    </row>
    <row r="46" spans="3:8" x14ac:dyDescent="0.2">
      <c r="C46" s="154">
        <v>44</v>
      </c>
      <c r="D46" s="10">
        <v>0.4</v>
      </c>
      <c r="E46" s="10">
        <v>44</v>
      </c>
      <c r="F46" s="10">
        <v>0.6</v>
      </c>
      <c r="G46" s="10">
        <v>44</v>
      </c>
      <c r="H46" s="155">
        <v>0.6</v>
      </c>
    </row>
    <row r="47" spans="3:8" x14ac:dyDescent="0.2">
      <c r="C47" s="154">
        <v>45</v>
      </c>
      <c r="D47" s="10">
        <v>0.4</v>
      </c>
      <c r="E47" s="10">
        <v>45</v>
      </c>
      <c r="F47" s="10">
        <v>0.6</v>
      </c>
      <c r="G47" s="10">
        <v>45</v>
      </c>
      <c r="H47" s="155">
        <v>0.6</v>
      </c>
    </row>
    <row r="48" spans="3:8" x14ac:dyDescent="0.2">
      <c r="C48" s="154">
        <v>46</v>
      </c>
      <c r="D48" s="10">
        <v>0.3</v>
      </c>
      <c r="E48" s="10">
        <v>46</v>
      </c>
      <c r="F48" s="10">
        <v>0.6</v>
      </c>
      <c r="G48" s="10">
        <v>46</v>
      </c>
      <c r="H48" s="155">
        <v>0.6</v>
      </c>
    </row>
    <row r="49" spans="3:8" x14ac:dyDescent="0.2">
      <c r="C49" s="154">
        <v>47</v>
      </c>
      <c r="D49" s="10">
        <v>0.3</v>
      </c>
      <c r="E49" s="10">
        <v>47</v>
      </c>
      <c r="F49" s="10">
        <v>0.6</v>
      </c>
      <c r="G49" s="10">
        <v>47</v>
      </c>
      <c r="H49" s="155">
        <v>0.6</v>
      </c>
    </row>
    <row r="50" spans="3:8" x14ac:dyDescent="0.2">
      <c r="C50" s="154">
        <v>48</v>
      </c>
      <c r="D50" s="10">
        <v>0.3</v>
      </c>
      <c r="E50" s="10">
        <v>48</v>
      </c>
      <c r="F50" s="10">
        <v>0.6</v>
      </c>
      <c r="G50" s="10">
        <v>48</v>
      </c>
      <c r="H50" s="155">
        <v>0.6</v>
      </c>
    </row>
    <row r="51" spans="3:8" x14ac:dyDescent="0.2">
      <c r="C51" s="154">
        <v>49</v>
      </c>
      <c r="D51" s="10">
        <v>0.3</v>
      </c>
      <c r="E51" s="10">
        <v>49</v>
      </c>
      <c r="F51" s="10">
        <v>0.6</v>
      </c>
      <c r="G51" s="10">
        <v>49</v>
      </c>
      <c r="H51" s="155">
        <v>0.6</v>
      </c>
    </row>
    <row r="52" spans="3:8" x14ac:dyDescent="0.2">
      <c r="C52" s="154">
        <v>50</v>
      </c>
      <c r="D52" s="10">
        <v>0.3</v>
      </c>
      <c r="E52" s="10">
        <v>50</v>
      </c>
      <c r="F52" s="10">
        <v>0.6</v>
      </c>
      <c r="G52" s="10">
        <v>50</v>
      </c>
      <c r="H52" s="155">
        <v>0.6</v>
      </c>
    </row>
    <row r="53" spans="3:8" x14ac:dyDescent="0.2">
      <c r="C53" s="154">
        <v>51</v>
      </c>
      <c r="D53" s="10">
        <v>0.3</v>
      </c>
      <c r="E53" s="10">
        <v>51</v>
      </c>
      <c r="F53" s="10">
        <v>0.6</v>
      </c>
      <c r="G53" s="10">
        <v>51</v>
      </c>
      <c r="H53" s="155">
        <v>0.6</v>
      </c>
    </row>
    <row r="54" spans="3:8" x14ac:dyDescent="0.2">
      <c r="C54" s="154">
        <v>52</v>
      </c>
      <c r="D54" s="10">
        <v>0.3</v>
      </c>
      <c r="E54" s="10">
        <v>52</v>
      </c>
      <c r="F54" s="10">
        <v>0.6</v>
      </c>
      <c r="G54" s="10">
        <v>52</v>
      </c>
      <c r="H54" s="155">
        <v>0.6</v>
      </c>
    </row>
    <row r="55" spans="3:8" x14ac:dyDescent="0.2">
      <c r="C55" s="154">
        <v>53</v>
      </c>
      <c r="D55" s="10">
        <v>0.3</v>
      </c>
      <c r="E55" s="10">
        <v>53</v>
      </c>
      <c r="F55" s="10">
        <v>0.6</v>
      </c>
      <c r="G55" s="10">
        <v>53</v>
      </c>
      <c r="H55" s="155">
        <v>0.6</v>
      </c>
    </row>
    <row r="56" spans="3:8" x14ac:dyDescent="0.2">
      <c r="C56" s="154">
        <v>54</v>
      </c>
      <c r="D56" s="10">
        <v>0.3</v>
      </c>
      <c r="E56" s="10">
        <v>54</v>
      </c>
      <c r="F56" s="10">
        <v>0.6</v>
      </c>
      <c r="G56" s="10">
        <v>54</v>
      </c>
      <c r="H56" s="155">
        <v>0.6</v>
      </c>
    </row>
    <row r="57" spans="3:8" x14ac:dyDescent="0.2">
      <c r="C57" s="154">
        <v>55</v>
      </c>
      <c r="D57" s="10">
        <v>0.3</v>
      </c>
      <c r="E57" s="10">
        <v>55</v>
      </c>
      <c r="F57" s="10">
        <v>0.6</v>
      </c>
      <c r="G57" s="10">
        <v>55</v>
      </c>
      <c r="H57" s="155">
        <v>0.6</v>
      </c>
    </row>
    <row r="58" spans="3:8" x14ac:dyDescent="0.2">
      <c r="C58" s="154">
        <v>56</v>
      </c>
      <c r="D58" s="10">
        <v>0.3</v>
      </c>
      <c r="E58" s="10">
        <v>56</v>
      </c>
      <c r="F58" s="10">
        <v>0.6</v>
      </c>
      <c r="G58" s="10">
        <v>56</v>
      </c>
      <c r="H58" s="155">
        <v>0.6</v>
      </c>
    </row>
    <row r="59" spans="3:8" x14ac:dyDescent="0.2">
      <c r="C59" s="154">
        <v>57</v>
      </c>
      <c r="D59" s="10">
        <v>0.3</v>
      </c>
      <c r="E59" s="10">
        <v>57</v>
      </c>
      <c r="F59" s="10">
        <v>0.6</v>
      </c>
      <c r="G59" s="10">
        <v>57</v>
      </c>
      <c r="H59" s="155">
        <v>0.6</v>
      </c>
    </row>
    <row r="60" spans="3:8" x14ac:dyDescent="0.2">
      <c r="C60" s="154">
        <v>58</v>
      </c>
      <c r="D60" s="10">
        <v>0.3</v>
      </c>
      <c r="E60" s="10">
        <v>58</v>
      </c>
      <c r="F60" s="10">
        <v>0.6</v>
      </c>
      <c r="G60" s="10">
        <v>58</v>
      </c>
      <c r="H60" s="155">
        <v>0.6</v>
      </c>
    </row>
    <row r="61" spans="3:8" x14ac:dyDescent="0.2">
      <c r="C61" s="154">
        <v>59</v>
      </c>
      <c r="D61" s="10">
        <v>0.3</v>
      </c>
      <c r="E61" s="10">
        <v>59</v>
      </c>
      <c r="F61" s="10">
        <v>0.6</v>
      </c>
      <c r="G61" s="10">
        <v>59</v>
      </c>
      <c r="H61" s="155">
        <v>0.6</v>
      </c>
    </row>
    <row r="62" spans="3:8" x14ac:dyDescent="0.2">
      <c r="C62" s="154">
        <v>60</v>
      </c>
      <c r="D62" s="10">
        <v>0.3</v>
      </c>
      <c r="E62" s="10">
        <v>60</v>
      </c>
      <c r="F62" s="10">
        <v>0.6</v>
      </c>
      <c r="G62" s="10">
        <v>60</v>
      </c>
      <c r="H62" s="155">
        <v>0.6</v>
      </c>
    </row>
    <row r="63" spans="3:8" x14ac:dyDescent="0.2">
      <c r="C63" s="154">
        <v>61</v>
      </c>
      <c r="D63" s="10">
        <v>0.3</v>
      </c>
      <c r="E63" s="10">
        <v>61</v>
      </c>
      <c r="F63" s="10">
        <v>0.6</v>
      </c>
      <c r="G63" s="10">
        <v>61</v>
      </c>
      <c r="H63" s="155">
        <v>0.6</v>
      </c>
    </row>
    <row r="64" spans="3:8" x14ac:dyDescent="0.2">
      <c r="C64" s="154">
        <v>62</v>
      </c>
      <c r="D64" s="10">
        <v>0.3</v>
      </c>
      <c r="E64" s="10">
        <v>62</v>
      </c>
      <c r="F64" s="10">
        <v>0.6</v>
      </c>
      <c r="G64" s="10">
        <v>62</v>
      </c>
      <c r="H64" s="155">
        <v>0.6</v>
      </c>
    </row>
    <row r="65" spans="3:8" x14ac:dyDescent="0.2">
      <c r="C65" s="154">
        <v>63</v>
      </c>
      <c r="D65" s="10">
        <v>0.3</v>
      </c>
      <c r="E65" s="10">
        <v>63</v>
      </c>
      <c r="F65" s="10">
        <v>0.6</v>
      </c>
      <c r="G65" s="10">
        <v>63</v>
      </c>
      <c r="H65" s="155">
        <v>0.6</v>
      </c>
    </row>
    <row r="66" spans="3:8" x14ac:dyDescent="0.2">
      <c r="C66" s="154">
        <v>64</v>
      </c>
      <c r="D66" s="10">
        <v>0.3</v>
      </c>
      <c r="E66" s="10">
        <v>64</v>
      </c>
      <c r="F66" s="10">
        <v>0.6</v>
      </c>
      <c r="G66" s="10">
        <v>64</v>
      </c>
      <c r="H66" s="155">
        <v>0.6</v>
      </c>
    </row>
    <row r="67" spans="3:8" x14ac:dyDescent="0.2">
      <c r="C67" s="154">
        <v>65</v>
      </c>
      <c r="D67" s="10">
        <v>0.3</v>
      </c>
      <c r="E67" s="10">
        <v>65</v>
      </c>
      <c r="F67" s="10">
        <v>0.6</v>
      </c>
      <c r="G67" s="10">
        <v>65</v>
      </c>
      <c r="H67" s="155">
        <v>0.6</v>
      </c>
    </row>
    <row r="68" spans="3:8" x14ac:dyDescent="0.2">
      <c r="C68" s="154">
        <v>66</v>
      </c>
      <c r="D68" s="10">
        <v>0.3</v>
      </c>
      <c r="E68" s="10">
        <v>66</v>
      </c>
      <c r="F68" s="10">
        <v>0.6</v>
      </c>
      <c r="G68" s="10">
        <v>66</v>
      </c>
      <c r="H68" s="155">
        <v>0.6</v>
      </c>
    </row>
    <row r="69" spans="3:8" x14ac:dyDescent="0.2">
      <c r="C69" s="154">
        <v>67</v>
      </c>
      <c r="D69" s="10">
        <v>0.3</v>
      </c>
      <c r="E69" s="10">
        <v>67</v>
      </c>
      <c r="F69" s="10">
        <v>0.6</v>
      </c>
      <c r="G69" s="10">
        <v>67</v>
      </c>
      <c r="H69" s="155">
        <v>0.6</v>
      </c>
    </row>
    <row r="70" spans="3:8" x14ac:dyDescent="0.2">
      <c r="C70" s="154">
        <v>68</v>
      </c>
      <c r="D70" s="10">
        <v>0.3</v>
      </c>
      <c r="E70" s="10">
        <v>68</v>
      </c>
      <c r="F70" s="10">
        <v>0.6</v>
      </c>
      <c r="G70" s="10">
        <v>68</v>
      </c>
      <c r="H70" s="155">
        <v>0.6</v>
      </c>
    </row>
    <row r="71" spans="3:8" x14ac:dyDescent="0.2">
      <c r="C71" s="154">
        <v>69</v>
      </c>
      <c r="D71" s="10">
        <v>0.3</v>
      </c>
      <c r="E71" s="10">
        <v>69</v>
      </c>
      <c r="F71" s="10">
        <v>0.6</v>
      </c>
      <c r="G71" s="10">
        <v>69</v>
      </c>
      <c r="H71" s="155">
        <v>0.6</v>
      </c>
    </row>
    <row r="72" spans="3:8" x14ac:dyDescent="0.2">
      <c r="C72" s="154">
        <v>70</v>
      </c>
      <c r="D72" s="10">
        <v>0.3</v>
      </c>
      <c r="E72" s="10">
        <v>70</v>
      </c>
      <c r="F72" s="10">
        <v>0.6</v>
      </c>
      <c r="G72" s="10">
        <v>70</v>
      </c>
      <c r="H72" s="155">
        <v>0.6</v>
      </c>
    </row>
    <row r="73" spans="3:8" x14ac:dyDescent="0.2">
      <c r="C73" s="154">
        <v>71</v>
      </c>
      <c r="D73" s="10">
        <v>0.3</v>
      </c>
      <c r="E73" s="10">
        <v>71</v>
      </c>
      <c r="F73" s="10">
        <v>0.6</v>
      </c>
      <c r="G73" s="10">
        <v>71</v>
      </c>
      <c r="H73" s="155">
        <v>0.6</v>
      </c>
    </row>
    <row r="74" spans="3:8" x14ac:dyDescent="0.2">
      <c r="C74" s="154">
        <v>72</v>
      </c>
      <c r="D74" s="10">
        <v>0.3</v>
      </c>
      <c r="E74" s="10">
        <v>72</v>
      </c>
      <c r="F74" s="10">
        <v>0.6</v>
      </c>
      <c r="G74" s="10">
        <v>72</v>
      </c>
      <c r="H74" s="155">
        <v>0.6</v>
      </c>
    </row>
    <row r="75" spans="3:8" x14ac:dyDescent="0.2">
      <c r="C75" s="154">
        <v>73</v>
      </c>
      <c r="D75" s="10">
        <v>0.3</v>
      </c>
      <c r="E75" s="10">
        <v>73</v>
      </c>
      <c r="F75" s="10">
        <v>0.6</v>
      </c>
      <c r="G75" s="10">
        <v>73</v>
      </c>
      <c r="H75" s="155">
        <v>0.6</v>
      </c>
    </row>
    <row r="76" spans="3:8" x14ac:dyDescent="0.2">
      <c r="C76" s="154">
        <v>74</v>
      </c>
      <c r="D76" s="10">
        <v>0.3</v>
      </c>
      <c r="E76" s="10">
        <v>74</v>
      </c>
      <c r="F76" s="10">
        <v>0.6</v>
      </c>
      <c r="G76" s="10">
        <v>74</v>
      </c>
      <c r="H76" s="155">
        <v>0.6</v>
      </c>
    </row>
    <row r="77" spans="3:8" x14ac:dyDescent="0.2">
      <c r="C77" s="154">
        <v>75</v>
      </c>
      <c r="D77" s="10">
        <v>0.3</v>
      </c>
      <c r="E77" s="10">
        <v>75</v>
      </c>
      <c r="F77" s="10">
        <v>0.6</v>
      </c>
      <c r="G77" s="10">
        <v>75</v>
      </c>
      <c r="H77" s="155">
        <v>0.6</v>
      </c>
    </row>
    <row r="78" spans="3:8" x14ac:dyDescent="0.2">
      <c r="C78" s="154">
        <v>76</v>
      </c>
      <c r="D78" s="10">
        <v>0.3</v>
      </c>
      <c r="E78" s="10">
        <v>76</v>
      </c>
      <c r="F78" s="10">
        <v>0.6</v>
      </c>
      <c r="G78" s="10">
        <v>76</v>
      </c>
      <c r="H78" s="155">
        <v>0.6</v>
      </c>
    </row>
    <row r="79" spans="3:8" x14ac:dyDescent="0.2">
      <c r="C79" s="154">
        <v>77</v>
      </c>
      <c r="D79" s="10">
        <v>0.3</v>
      </c>
      <c r="E79" s="10">
        <v>77</v>
      </c>
      <c r="F79" s="10">
        <v>0.6</v>
      </c>
      <c r="G79" s="10">
        <v>77</v>
      </c>
      <c r="H79" s="155">
        <v>0.6</v>
      </c>
    </row>
    <row r="80" spans="3:8" x14ac:dyDescent="0.2">
      <c r="C80" s="154">
        <v>78</v>
      </c>
      <c r="D80" s="10">
        <v>0.3</v>
      </c>
      <c r="E80" s="10">
        <v>78</v>
      </c>
      <c r="F80" s="10">
        <v>0.6</v>
      </c>
      <c r="G80" s="10">
        <v>78</v>
      </c>
      <c r="H80" s="155">
        <v>0.6</v>
      </c>
    </row>
    <row r="81" spans="3:8" x14ac:dyDescent="0.2">
      <c r="C81" s="154">
        <v>79</v>
      </c>
      <c r="D81" s="10">
        <v>0.3</v>
      </c>
      <c r="E81" s="10">
        <v>79</v>
      </c>
      <c r="F81" s="10">
        <v>0.6</v>
      </c>
      <c r="G81" s="10">
        <v>79</v>
      </c>
      <c r="H81" s="155">
        <v>0.6</v>
      </c>
    </row>
    <row r="82" spans="3:8" x14ac:dyDescent="0.2">
      <c r="C82" s="154">
        <v>80</v>
      </c>
      <c r="D82" s="10">
        <v>0.3</v>
      </c>
      <c r="E82" s="10">
        <v>80</v>
      </c>
      <c r="F82" s="10">
        <v>0.6</v>
      </c>
      <c r="G82" s="10">
        <v>80</v>
      </c>
      <c r="H82" s="155">
        <v>0.6</v>
      </c>
    </row>
    <row r="83" spans="3:8" x14ac:dyDescent="0.2">
      <c r="C83" s="154">
        <v>81</v>
      </c>
      <c r="D83" s="10">
        <v>0.3</v>
      </c>
      <c r="E83" s="10">
        <v>81</v>
      </c>
      <c r="F83" s="10">
        <v>0.6</v>
      </c>
      <c r="G83" s="10">
        <v>81</v>
      </c>
      <c r="H83" s="155">
        <v>0.6</v>
      </c>
    </row>
    <row r="84" spans="3:8" x14ac:dyDescent="0.2">
      <c r="C84" s="154">
        <v>82</v>
      </c>
      <c r="D84" s="10">
        <v>0.3</v>
      </c>
      <c r="E84" s="10">
        <v>82</v>
      </c>
      <c r="F84" s="10">
        <v>0.6</v>
      </c>
      <c r="G84" s="10">
        <v>82</v>
      </c>
      <c r="H84" s="155">
        <v>0.6</v>
      </c>
    </row>
    <row r="85" spans="3:8" x14ac:dyDescent="0.2">
      <c r="C85" s="154">
        <v>83</v>
      </c>
      <c r="D85" s="10">
        <v>0.3</v>
      </c>
      <c r="E85" s="10">
        <v>83</v>
      </c>
      <c r="F85" s="10">
        <v>0.6</v>
      </c>
      <c r="G85" s="10">
        <v>83</v>
      </c>
      <c r="H85" s="155">
        <v>0.6</v>
      </c>
    </row>
    <row r="86" spans="3:8" x14ac:dyDescent="0.2">
      <c r="C86" s="154">
        <v>84</v>
      </c>
      <c r="D86" s="10">
        <v>0.3</v>
      </c>
      <c r="E86" s="10">
        <v>84</v>
      </c>
      <c r="F86" s="10">
        <v>0.6</v>
      </c>
      <c r="G86" s="10">
        <v>84</v>
      </c>
      <c r="H86" s="155">
        <v>0.6</v>
      </c>
    </row>
    <row r="87" spans="3:8" x14ac:dyDescent="0.2">
      <c r="C87" s="154">
        <v>85</v>
      </c>
      <c r="D87" s="10">
        <v>0.3</v>
      </c>
      <c r="E87" s="10">
        <v>85</v>
      </c>
      <c r="F87" s="10">
        <v>0.6</v>
      </c>
      <c r="G87" s="10">
        <v>85</v>
      </c>
      <c r="H87" s="155">
        <v>0.6</v>
      </c>
    </row>
    <row r="88" spans="3:8" x14ac:dyDescent="0.2">
      <c r="C88" s="154">
        <v>86</v>
      </c>
      <c r="D88" s="10">
        <v>0.3</v>
      </c>
      <c r="E88" s="10">
        <v>86</v>
      </c>
      <c r="F88" s="10">
        <v>0.6</v>
      </c>
      <c r="G88" s="10">
        <v>86</v>
      </c>
      <c r="H88" s="155">
        <v>0.6</v>
      </c>
    </row>
    <row r="89" spans="3:8" x14ac:dyDescent="0.2">
      <c r="C89" s="154">
        <v>87</v>
      </c>
      <c r="D89" s="10">
        <v>0.3</v>
      </c>
      <c r="E89" s="10">
        <v>87</v>
      </c>
      <c r="F89" s="10">
        <v>0.6</v>
      </c>
      <c r="G89" s="10">
        <v>87</v>
      </c>
      <c r="H89" s="155">
        <v>0.6</v>
      </c>
    </row>
    <row r="90" spans="3:8" x14ac:dyDescent="0.2">
      <c r="C90" s="154">
        <v>88</v>
      </c>
      <c r="D90" s="10">
        <v>0.3</v>
      </c>
      <c r="E90" s="10">
        <v>88</v>
      </c>
      <c r="F90" s="10">
        <v>0.6</v>
      </c>
      <c r="G90" s="10">
        <v>88</v>
      </c>
      <c r="H90" s="155">
        <v>0.6</v>
      </c>
    </row>
    <row r="91" spans="3:8" x14ac:dyDescent="0.2">
      <c r="C91" s="154">
        <v>89</v>
      </c>
      <c r="D91" s="10">
        <v>0.3</v>
      </c>
      <c r="E91" s="10">
        <v>89</v>
      </c>
      <c r="F91" s="10">
        <v>0.6</v>
      </c>
      <c r="G91" s="10">
        <v>89</v>
      </c>
      <c r="H91" s="155">
        <v>0.6</v>
      </c>
    </row>
    <row r="92" spans="3:8" x14ac:dyDescent="0.2">
      <c r="C92" s="154">
        <v>90</v>
      </c>
      <c r="D92" s="10">
        <v>0.3</v>
      </c>
      <c r="E92" s="10">
        <v>90</v>
      </c>
      <c r="F92" s="10">
        <v>0.6</v>
      </c>
      <c r="G92" s="10">
        <v>90</v>
      </c>
      <c r="H92" s="155">
        <v>0.6</v>
      </c>
    </row>
    <row r="93" spans="3:8" x14ac:dyDescent="0.2">
      <c r="C93" s="154">
        <v>91</v>
      </c>
      <c r="D93" s="10">
        <v>0.3</v>
      </c>
      <c r="E93" s="10">
        <v>91</v>
      </c>
      <c r="F93" s="10">
        <v>0.6</v>
      </c>
      <c r="G93" s="10">
        <v>91</v>
      </c>
      <c r="H93" s="155">
        <v>0.6</v>
      </c>
    </row>
    <row r="94" spans="3:8" x14ac:dyDescent="0.2">
      <c r="C94" s="154">
        <v>92</v>
      </c>
      <c r="D94" s="10">
        <v>0.3</v>
      </c>
      <c r="E94" s="10">
        <v>92</v>
      </c>
      <c r="F94" s="10">
        <v>0.6</v>
      </c>
      <c r="G94" s="10">
        <v>92</v>
      </c>
      <c r="H94" s="155">
        <v>0.6</v>
      </c>
    </row>
    <row r="95" spans="3:8" x14ac:dyDescent="0.2">
      <c r="C95" s="154">
        <v>93</v>
      </c>
      <c r="D95" s="10">
        <v>0.3</v>
      </c>
      <c r="E95" s="10">
        <v>93</v>
      </c>
      <c r="F95" s="10">
        <v>0.6</v>
      </c>
      <c r="G95" s="10">
        <v>93</v>
      </c>
      <c r="H95" s="155">
        <v>0.6</v>
      </c>
    </row>
    <row r="96" spans="3:8" x14ac:dyDescent="0.2">
      <c r="C96" s="154">
        <v>94</v>
      </c>
      <c r="D96" s="10">
        <v>0.3</v>
      </c>
      <c r="E96" s="10">
        <v>94</v>
      </c>
      <c r="F96" s="10">
        <v>0.6</v>
      </c>
      <c r="G96" s="10">
        <v>94</v>
      </c>
      <c r="H96" s="155">
        <v>0.6</v>
      </c>
    </row>
    <row r="97" spans="3:8" x14ac:dyDescent="0.2">
      <c r="C97" s="154">
        <v>95</v>
      </c>
      <c r="D97" s="10">
        <v>0.3</v>
      </c>
      <c r="E97" s="10">
        <v>95</v>
      </c>
      <c r="F97" s="10">
        <v>0.6</v>
      </c>
      <c r="G97" s="10">
        <v>95</v>
      </c>
      <c r="H97" s="155">
        <v>0.6</v>
      </c>
    </row>
    <row r="98" spans="3:8" x14ac:dyDescent="0.2">
      <c r="C98" s="154">
        <v>96</v>
      </c>
      <c r="D98" s="10">
        <v>0.3</v>
      </c>
      <c r="E98" s="10">
        <v>96</v>
      </c>
      <c r="F98" s="10">
        <v>0.6</v>
      </c>
      <c r="G98" s="10">
        <v>96</v>
      </c>
      <c r="H98" s="155">
        <v>0.6</v>
      </c>
    </row>
    <row r="99" spans="3:8" x14ac:dyDescent="0.2">
      <c r="C99" s="154">
        <v>97</v>
      </c>
      <c r="D99" s="10">
        <v>0.3</v>
      </c>
      <c r="E99" s="10">
        <v>97</v>
      </c>
      <c r="F99" s="10">
        <v>0.6</v>
      </c>
      <c r="G99" s="10">
        <v>97</v>
      </c>
      <c r="H99" s="155">
        <v>0.6</v>
      </c>
    </row>
    <row r="100" spans="3:8" x14ac:dyDescent="0.2">
      <c r="C100" s="154">
        <v>98</v>
      </c>
      <c r="D100" s="10">
        <v>0.3</v>
      </c>
      <c r="E100" s="10">
        <v>98</v>
      </c>
      <c r="F100" s="10">
        <v>0.6</v>
      </c>
      <c r="G100" s="10">
        <v>98</v>
      </c>
      <c r="H100" s="155">
        <v>0.6</v>
      </c>
    </row>
    <row r="101" spans="3:8" x14ac:dyDescent="0.2">
      <c r="C101" s="154">
        <v>99</v>
      </c>
      <c r="D101" s="10">
        <v>0.3</v>
      </c>
      <c r="E101" s="10">
        <v>99</v>
      </c>
      <c r="F101" s="10">
        <v>0.6</v>
      </c>
      <c r="G101" s="10">
        <v>99</v>
      </c>
      <c r="H101" s="155">
        <v>0.6</v>
      </c>
    </row>
    <row r="102" spans="3:8" x14ac:dyDescent="0.2">
      <c r="C102" s="154">
        <v>100</v>
      </c>
      <c r="D102" s="10">
        <v>0.3</v>
      </c>
      <c r="E102" s="10">
        <v>100</v>
      </c>
      <c r="F102" s="10">
        <v>0.6</v>
      </c>
      <c r="G102" s="10">
        <v>100</v>
      </c>
      <c r="H102" s="155">
        <v>0.6</v>
      </c>
    </row>
    <row r="103" spans="3:8" x14ac:dyDescent="0.2">
      <c r="C103" s="154">
        <v>101</v>
      </c>
      <c r="D103" s="10">
        <v>0.3</v>
      </c>
      <c r="E103" s="10">
        <v>101</v>
      </c>
      <c r="F103" s="10">
        <v>0.6</v>
      </c>
      <c r="G103" s="10">
        <v>101</v>
      </c>
      <c r="H103" s="155">
        <v>0.6</v>
      </c>
    </row>
    <row r="104" spans="3:8" x14ac:dyDescent="0.2">
      <c r="C104" s="154">
        <v>102</v>
      </c>
      <c r="D104" s="10">
        <v>0.3</v>
      </c>
      <c r="E104" s="10">
        <v>102</v>
      </c>
      <c r="F104" s="10">
        <v>0.6</v>
      </c>
      <c r="G104" s="10">
        <v>102</v>
      </c>
      <c r="H104" s="155">
        <v>0.6</v>
      </c>
    </row>
    <row r="105" spans="3:8" x14ac:dyDescent="0.2">
      <c r="C105" s="154">
        <v>103</v>
      </c>
      <c r="D105" s="10">
        <v>0.3</v>
      </c>
      <c r="E105" s="10">
        <v>103</v>
      </c>
      <c r="F105" s="10">
        <v>0.6</v>
      </c>
      <c r="G105" s="10">
        <v>103</v>
      </c>
      <c r="H105" s="155">
        <v>0.6</v>
      </c>
    </row>
    <row r="106" spans="3:8" x14ac:dyDescent="0.2">
      <c r="C106" s="154">
        <v>104</v>
      </c>
      <c r="D106" s="10">
        <v>0.3</v>
      </c>
      <c r="E106" s="10">
        <v>104</v>
      </c>
      <c r="F106" s="10">
        <v>0.6</v>
      </c>
      <c r="G106" s="10">
        <v>104</v>
      </c>
      <c r="H106" s="155">
        <v>0.6</v>
      </c>
    </row>
    <row r="107" spans="3:8" x14ac:dyDescent="0.2">
      <c r="C107" s="154">
        <v>105</v>
      </c>
      <c r="D107" s="10">
        <v>0.3</v>
      </c>
      <c r="E107" s="10">
        <v>105</v>
      </c>
      <c r="F107" s="10">
        <v>0.6</v>
      </c>
      <c r="G107" s="10">
        <v>105</v>
      </c>
      <c r="H107" s="155">
        <v>0.6</v>
      </c>
    </row>
    <row r="108" spans="3:8" x14ac:dyDescent="0.2">
      <c r="C108" s="154">
        <v>106</v>
      </c>
      <c r="D108" s="10">
        <v>0.3</v>
      </c>
      <c r="E108" s="10">
        <v>106</v>
      </c>
      <c r="F108" s="10">
        <v>0.6</v>
      </c>
      <c r="G108" s="10">
        <v>106</v>
      </c>
      <c r="H108" s="155">
        <v>0.6</v>
      </c>
    </row>
    <row r="109" spans="3:8" x14ac:dyDescent="0.2">
      <c r="C109" s="154">
        <v>107</v>
      </c>
      <c r="D109" s="10">
        <v>0.3</v>
      </c>
      <c r="E109" s="10">
        <v>107</v>
      </c>
      <c r="F109" s="10">
        <v>0.6</v>
      </c>
      <c r="G109" s="10">
        <v>107</v>
      </c>
      <c r="H109" s="155">
        <v>0.6</v>
      </c>
    </row>
    <row r="110" spans="3:8" x14ac:dyDescent="0.2">
      <c r="C110" s="154">
        <v>108</v>
      </c>
      <c r="D110" s="10">
        <v>0.3</v>
      </c>
      <c r="E110" s="10">
        <v>108</v>
      </c>
      <c r="F110" s="10">
        <v>0.6</v>
      </c>
      <c r="G110" s="10">
        <v>108</v>
      </c>
      <c r="H110" s="155">
        <v>0.6</v>
      </c>
    </row>
    <row r="111" spans="3:8" x14ac:dyDescent="0.2">
      <c r="C111" s="154">
        <v>109</v>
      </c>
      <c r="D111" s="10">
        <v>0.3</v>
      </c>
      <c r="E111" s="10">
        <v>109</v>
      </c>
      <c r="F111" s="10">
        <v>0.6</v>
      </c>
      <c r="G111" s="10">
        <v>109</v>
      </c>
      <c r="H111" s="155">
        <v>0.6</v>
      </c>
    </row>
    <row r="112" spans="3:8" x14ac:dyDescent="0.2">
      <c r="C112" s="154">
        <v>110</v>
      </c>
      <c r="D112" s="10">
        <v>0.3</v>
      </c>
      <c r="E112" s="10">
        <v>110</v>
      </c>
      <c r="F112" s="10">
        <v>0.6</v>
      </c>
      <c r="G112" s="10">
        <v>110</v>
      </c>
      <c r="H112" s="155">
        <v>0.6</v>
      </c>
    </row>
    <row r="113" spans="3:8" x14ac:dyDescent="0.2">
      <c r="C113" s="154">
        <v>111</v>
      </c>
      <c r="D113" s="10">
        <v>0.3</v>
      </c>
      <c r="E113" s="10">
        <v>111</v>
      </c>
      <c r="F113" s="10">
        <v>0.6</v>
      </c>
      <c r="G113" s="10">
        <v>111</v>
      </c>
      <c r="H113" s="155">
        <v>0.6</v>
      </c>
    </row>
    <row r="114" spans="3:8" x14ac:dyDescent="0.2">
      <c r="C114" s="154">
        <v>112</v>
      </c>
      <c r="D114" s="10">
        <v>0.3</v>
      </c>
      <c r="E114" s="10">
        <v>112</v>
      </c>
      <c r="F114" s="10">
        <v>0.6</v>
      </c>
      <c r="G114" s="10">
        <v>112</v>
      </c>
      <c r="H114" s="155">
        <v>0.6</v>
      </c>
    </row>
    <row r="115" spans="3:8" x14ac:dyDescent="0.2">
      <c r="C115" s="154">
        <v>113</v>
      </c>
      <c r="D115" s="10">
        <v>0.3</v>
      </c>
      <c r="E115" s="10">
        <v>113</v>
      </c>
      <c r="F115" s="10">
        <v>0.6</v>
      </c>
      <c r="G115" s="10">
        <v>113</v>
      </c>
      <c r="H115" s="155">
        <v>0.6</v>
      </c>
    </row>
    <row r="116" spans="3:8" x14ac:dyDescent="0.2">
      <c r="C116" s="154">
        <v>114</v>
      </c>
      <c r="D116" s="10">
        <v>0.3</v>
      </c>
      <c r="E116" s="10">
        <v>114</v>
      </c>
      <c r="F116" s="10">
        <v>0.6</v>
      </c>
      <c r="G116" s="10">
        <v>114</v>
      </c>
      <c r="H116" s="155">
        <v>0.6</v>
      </c>
    </row>
    <row r="117" spans="3:8" x14ac:dyDescent="0.2">
      <c r="C117" s="154">
        <v>115</v>
      </c>
      <c r="D117" s="10">
        <v>0.3</v>
      </c>
      <c r="E117" s="10">
        <v>115</v>
      </c>
      <c r="F117" s="10">
        <v>0.6</v>
      </c>
      <c r="G117" s="10">
        <v>115</v>
      </c>
      <c r="H117" s="155">
        <v>0.6</v>
      </c>
    </row>
    <row r="118" spans="3:8" x14ac:dyDescent="0.2">
      <c r="C118" s="154">
        <v>116</v>
      </c>
      <c r="D118" s="10">
        <v>0.3</v>
      </c>
      <c r="E118" s="10">
        <v>116</v>
      </c>
      <c r="F118" s="10">
        <v>0.6</v>
      </c>
      <c r="G118" s="10">
        <v>116</v>
      </c>
      <c r="H118" s="155">
        <v>0.6</v>
      </c>
    </row>
    <row r="119" spans="3:8" x14ac:dyDescent="0.2">
      <c r="C119" s="154">
        <v>117</v>
      </c>
      <c r="D119" s="10">
        <v>0.3</v>
      </c>
      <c r="E119" s="10">
        <v>117</v>
      </c>
      <c r="F119" s="10">
        <v>0.6</v>
      </c>
      <c r="G119" s="10">
        <v>117</v>
      </c>
      <c r="H119" s="155">
        <v>0.6</v>
      </c>
    </row>
    <row r="120" spans="3:8" x14ac:dyDescent="0.2">
      <c r="C120" s="154">
        <v>118</v>
      </c>
      <c r="D120" s="10">
        <v>0.3</v>
      </c>
      <c r="E120" s="10">
        <v>118</v>
      </c>
      <c r="F120" s="10">
        <v>0.6</v>
      </c>
      <c r="G120" s="10">
        <v>118</v>
      </c>
      <c r="H120" s="155">
        <v>0.6</v>
      </c>
    </row>
    <row r="121" spans="3:8" x14ac:dyDescent="0.2">
      <c r="C121" s="154">
        <v>119</v>
      </c>
      <c r="D121" s="10">
        <v>0.3</v>
      </c>
      <c r="E121" s="10">
        <v>119</v>
      </c>
      <c r="F121" s="10">
        <v>0.6</v>
      </c>
      <c r="G121" s="10">
        <v>119</v>
      </c>
      <c r="H121" s="155">
        <v>0.6</v>
      </c>
    </row>
    <row r="122" spans="3:8" x14ac:dyDescent="0.2">
      <c r="C122" s="154">
        <v>120</v>
      </c>
      <c r="D122" s="10">
        <v>0.3</v>
      </c>
      <c r="E122" s="10">
        <v>120</v>
      </c>
      <c r="F122" s="10">
        <v>0.6</v>
      </c>
      <c r="G122" s="10">
        <v>120</v>
      </c>
      <c r="H122" s="155">
        <v>0.6</v>
      </c>
    </row>
    <row r="123" spans="3:8" x14ac:dyDescent="0.2">
      <c r="C123" s="154">
        <v>121</v>
      </c>
      <c r="D123" s="10">
        <v>0.3</v>
      </c>
      <c r="E123" s="10">
        <v>121</v>
      </c>
      <c r="F123" s="10">
        <v>0.6</v>
      </c>
      <c r="G123" s="10">
        <v>121</v>
      </c>
      <c r="H123" s="155">
        <v>0.6</v>
      </c>
    </row>
    <row r="124" spans="3:8" x14ac:dyDescent="0.2">
      <c r="C124" s="154">
        <v>122</v>
      </c>
      <c r="D124" s="10">
        <v>0.3</v>
      </c>
      <c r="E124" s="10">
        <v>122</v>
      </c>
      <c r="F124" s="10">
        <v>0.6</v>
      </c>
      <c r="G124" s="10">
        <v>122</v>
      </c>
      <c r="H124" s="155">
        <v>0.6</v>
      </c>
    </row>
    <row r="125" spans="3:8" x14ac:dyDescent="0.2">
      <c r="C125" s="154">
        <v>123</v>
      </c>
      <c r="D125" s="10">
        <v>0.3</v>
      </c>
      <c r="E125" s="10">
        <v>123</v>
      </c>
      <c r="F125" s="10">
        <v>0.6</v>
      </c>
      <c r="G125" s="10">
        <v>123</v>
      </c>
      <c r="H125" s="155">
        <v>0.6</v>
      </c>
    </row>
    <row r="126" spans="3:8" x14ac:dyDescent="0.2">
      <c r="C126" s="154">
        <v>124</v>
      </c>
      <c r="D126" s="10">
        <v>0.3</v>
      </c>
      <c r="E126" s="10">
        <v>124</v>
      </c>
      <c r="F126" s="10">
        <v>0.6</v>
      </c>
      <c r="G126" s="10">
        <v>124</v>
      </c>
      <c r="H126" s="155">
        <v>0.6</v>
      </c>
    </row>
    <row r="127" spans="3:8" x14ac:dyDescent="0.2">
      <c r="C127" s="154">
        <v>125</v>
      </c>
      <c r="D127" s="10">
        <v>0.3</v>
      </c>
      <c r="E127" s="10">
        <v>125</v>
      </c>
      <c r="F127" s="10">
        <v>0.6</v>
      </c>
      <c r="G127" s="10">
        <v>125</v>
      </c>
      <c r="H127" s="155">
        <v>0.6</v>
      </c>
    </row>
    <row r="128" spans="3:8" x14ac:dyDescent="0.2">
      <c r="C128" s="154">
        <v>126</v>
      </c>
      <c r="D128" s="10">
        <v>0.3</v>
      </c>
      <c r="E128" s="10">
        <v>126</v>
      </c>
      <c r="F128" s="10">
        <v>0.6</v>
      </c>
      <c r="G128" s="10">
        <v>126</v>
      </c>
      <c r="H128" s="155">
        <v>0.6</v>
      </c>
    </row>
    <row r="129" spans="3:8" x14ac:dyDescent="0.2">
      <c r="C129" s="154">
        <v>127</v>
      </c>
      <c r="D129" s="10">
        <v>0.3</v>
      </c>
      <c r="E129" s="10">
        <v>127</v>
      </c>
      <c r="F129" s="10">
        <v>0.6</v>
      </c>
      <c r="G129" s="10">
        <v>127</v>
      </c>
      <c r="H129" s="155">
        <v>0.6</v>
      </c>
    </row>
    <row r="130" spans="3:8" x14ac:dyDescent="0.2">
      <c r="C130" s="154">
        <v>128</v>
      </c>
      <c r="D130" s="10">
        <v>0.3</v>
      </c>
      <c r="E130" s="10">
        <v>128</v>
      </c>
      <c r="F130" s="10">
        <v>0.6</v>
      </c>
      <c r="G130" s="10">
        <v>128</v>
      </c>
      <c r="H130" s="155">
        <v>0.6</v>
      </c>
    </row>
    <row r="131" spans="3:8" x14ac:dyDescent="0.2">
      <c r="C131" s="154">
        <v>129</v>
      </c>
      <c r="D131" s="10">
        <v>0.3</v>
      </c>
      <c r="E131" s="10">
        <v>129</v>
      </c>
      <c r="F131" s="10">
        <v>0.6</v>
      </c>
      <c r="G131" s="10">
        <v>129</v>
      </c>
      <c r="H131" s="155">
        <v>0.6</v>
      </c>
    </row>
    <row r="132" spans="3:8" x14ac:dyDescent="0.2">
      <c r="C132" s="154">
        <v>130</v>
      </c>
      <c r="D132" s="10">
        <v>0.3</v>
      </c>
      <c r="E132" s="10">
        <v>130</v>
      </c>
      <c r="F132" s="10">
        <v>0.6</v>
      </c>
      <c r="G132" s="10">
        <v>130</v>
      </c>
      <c r="H132" s="155">
        <v>0.6</v>
      </c>
    </row>
    <row r="133" spans="3:8" x14ac:dyDescent="0.2">
      <c r="C133" s="154">
        <v>131</v>
      </c>
      <c r="D133" s="10">
        <v>0.3</v>
      </c>
      <c r="E133" s="10">
        <v>131</v>
      </c>
      <c r="F133" s="10">
        <v>0.6</v>
      </c>
      <c r="G133" s="10">
        <v>131</v>
      </c>
      <c r="H133" s="155">
        <v>0.6</v>
      </c>
    </row>
    <row r="134" spans="3:8" x14ac:dyDescent="0.2">
      <c r="C134" s="154">
        <v>132</v>
      </c>
      <c r="D134" s="10">
        <v>0.3</v>
      </c>
      <c r="E134" s="10">
        <v>132</v>
      </c>
      <c r="F134" s="10">
        <v>0.6</v>
      </c>
      <c r="G134" s="10">
        <v>132</v>
      </c>
      <c r="H134" s="155">
        <v>0.6</v>
      </c>
    </row>
    <row r="135" spans="3:8" x14ac:dyDescent="0.2">
      <c r="C135" s="154">
        <v>133</v>
      </c>
      <c r="D135" s="10">
        <v>0.3</v>
      </c>
      <c r="E135" s="10">
        <v>133</v>
      </c>
      <c r="F135" s="10">
        <v>0.6</v>
      </c>
      <c r="G135" s="10">
        <v>133</v>
      </c>
      <c r="H135" s="155">
        <v>0.6</v>
      </c>
    </row>
    <row r="136" spans="3:8" x14ac:dyDescent="0.2">
      <c r="C136" s="154">
        <v>134</v>
      </c>
      <c r="D136" s="10">
        <v>0.3</v>
      </c>
      <c r="E136" s="10">
        <v>134</v>
      </c>
      <c r="F136" s="10">
        <v>0.6</v>
      </c>
      <c r="G136" s="10">
        <v>134</v>
      </c>
      <c r="H136" s="155">
        <v>0.6</v>
      </c>
    </row>
    <row r="137" spans="3:8" x14ac:dyDescent="0.2">
      <c r="C137" s="154">
        <v>135</v>
      </c>
      <c r="D137" s="10">
        <v>0.3</v>
      </c>
      <c r="E137" s="10">
        <v>135</v>
      </c>
      <c r="F137" s="10">
        <v>0.6</v>
      </c>
      <c r="G137" s="10">
        <v>135</v>
      </c>
      <c r="H137" s="155">
        <v>0.6</v>
      </c>
    </row>
    <row r="138" spans="3:8" x14ac:dyDescent="0.2">
      <c r="C138" s="154">
        <v>136</v>
      </c>
      <c r="D138" s="10">
        <v>0.3</v>
      </c>
      <c r="E138" s="10">
        <v>136</v>
      </c>
      <c r="F138" s="10">
        <v>0.6</v>
      </c>
      <c r="G138" s="10">
        <v>136</v>
      </c>
      <c r="H138" s="155">
        <v>0.6</v>
      </c>
    </row>
    <row r="139" spans="3:8" x14ac:dyDescent="0.2">
      <c r="C139" s="154">
        <v>137</v>
      </c>
      <c r="D139" s="10">
        <v>0.3</v>
      </c>
      <c r="E139" s="10">
        <v>137</v>
      </c>
      <c r="F139" s="10">
        <v>0.6</v>
      </c>
      <c r="G139" s="10">
        <v>137</v>
      </c>
      <c r="H139" s="155">
        <v>0.6</v>
      </c>
    </row>
    <row r="140" spans="3:8" x14ac:dyDescent="0.2">
      <c r="C140" s="154">
        <v>138</v>
      </c>
      <c r="D140" s="10">
        <v>0.3</v>
      </c>
      <c r="E140" s="10">
        <v>138</v>
      </c>
      <c r="F140" s="10">
        <v>0.6</v>
      </c>
      <c r="G140" s="10">
        <v>138</v>
      </c>
      <c r="H140" s="155">
        <v>0.6</v>
      </c>
    </row>
    <row r="141" spans="3:8" x14ac:dyDescent="0.2">
      <c r="C141" s="154">
        <v>139</v>
      </c>
      <c r="D141" s="10">
        <v>0.3</v>
      </c>
      <c r="E141" s="10">
        <v>139</v>
      </c>
      <c r="F141" s="10">
        <v>0.6</v>
      </c>
      <c r="G141" s="10">
        <v>139</v>
      </c>
      <c r="H141" s="155">
        <v>0.6</v>
      </c>
    </row>
    <row r="142" spans="3:8" x14ac:dyDescent="0.2">
      <c r="C142" s="154">
        <v>140</v>
      </c>
      <c r="D142" s="10">
        <v>0.3</v>
      </c>
      <c r="E142" s="10">
        <v>140</v>
      </c>
      <c r="F142" s="10">
        <v>0.6</v>
      </c>
      <c r="G142" s="10">
        <v>140</v>
      </c>
      <c r="H142" s="155">
        <v>0.6</v>
      </c>
    </row>
    <row r="143" spans="3:8" x14ac:dyDescent="0.2">
      <c r="C143" s="154">
        <v>141</v>
      </c>
      <c r="D143" s="10">
        <v>0.3</v>
      </c>
      <c r="E143" s="10">
        <v>141</v>
      </c>
      <c r="F143" s="10">
        <v>0.6</v>
      </c>
      <c r="G143" s="10">
        <v>141</v>
      </c>
      <c r="H143" s="155">
        <v>0.6</v>
      </c>
    </row>
    <row r="144" spans="3:8" x14ac:dyDescent="0.2">
      <c r="C144" s="154">
        <v>142</v>
      </c>
      <c r="D144" s="10">
        <v>0.3</v>
      </c>
      <c r="E144" s="10">
        <v>142</v>
      </c>
      <c r="F144" s="10">
        <v>0.6</v>
      </c>
      <c r="G144" s="10">
        <v>142</v>
      </c>
      <c r="H144" s="155">
        <v>0.6</v>
      </c>
    </row>
    <row r="145" spans="3:8" x14ac:dyDescent="0.2">
      <c r="C145" s="154">
        <v>143</v>
      </c>
      <c r="D145" s="10">
        <v>0.3</v>
      </c>
      <c r="E145" s="10">
        <v>143</v>
      </c>
      <c r="F145" s="10">
        <v>0.6</v>
      </c>
      <c r="G145" s="10">
        <v>143</v>
      </c>
      <c r="H145" s="155">
        <v>0.6</v>
      </c>
    </row>
    <row r="146" spans="3:8" x14ac:dyDescent="0.2">
      <c r="C146" s="154">
        <v>144</v>
      </c>
      <c r="D146" s="10">
        <v>0.3</v>
      </c>
      <c r="E146" s="10">
        <v>144</v>
      </c>
      <c r="F146" s="10">
        <v>0.6</v>
      </c>
      <c r="G146" s="10">
        <v>144</v>
      </c>
      <c r="H146" s="155">
        <v>0.6</v>
      </c>
    </row>
    <row r="147" spans="3:8" x14ac:dyDescent="0.2">
      <c r="C147" s="154">
        <v>145</v>
      </c>
      <c r="D147" s="10">
        <v>0.3</v>
      </c>
      <c r="E147" s="10">
        <v>145</v>
      </c>
      <c r="F147" s="10">
        <v>0.6</v>
      </c>
      <c r="G147" s="10">
        <v>145</v>
      </c>
      <c r="H147" s="155">
        <v>0.6</v>
      </c>
    </row>
    <row r="148" spans="3:8" x14ac:dyDescent="0.2">
      <c r="C148" s="154">
        <v>146</v>
      </c>
      <c r="D148" s="10">
        <v>0.3</v>
      </c>
      <c r="E148" s="10">
        <v>146</v>
      </c>
      <c r="F148" s="10">
        <v>0.6</v>
      </c>
      <c r="G148" s="10">
        <v>146</v>
      </c>
      <c r="H148" s="155">
        <v>0.6</v>
      </c>
    </row>
    <row r="149" spans="3:8" x14ac:dyDescent="0.2">
      <c r="C149" s="154">
        <v>147</v>
      </c>
      <c r="D149" s="10">
        <v>0.3</v>
      </c>
      <c r="E149" s="10">
        <v>147</v>
      </c>
      <c r="F149" s="10">
        <v>0.6</v>
      </c>
      <c r="G149" s="10">
        <v>147</v>
      </c>
      <c r="H149" s="155">
        <v>0.6</v>
      </c>
    </row>
    <row r="150" spans="3:8" x14ac:dyDescent="0.2">
      <c r="C150" s="154">
        <v>148</v>
      </c>
      <c r="D150" s="10">
        <v>0.3</v>
      </c>
      <c r="E150" s="10">
        <v>148</v>
      </c>
      <c r="F150" s="10">
        <v>0.6</v>
      </c>
      <c r="G150" s="10">
        <v>148</v>
      </c>
      <c r="H150" s="155">
        <v>0.6</v>
      </c>
    </row>
    <row r="151" spans="3:8" x14ac:dyDescent="0.2">
      <c r="C151" s="154">
        <v>149</v>
      </c>
      <c r="D151" s="10">
        <v>0.3</v>
      </c>
      <c r="E151" s="10">
        <v>149</v>
      </c>
      <c r="F151" s="10">
        <v>0.6</v>
      </c>
      <c r="G151" s="10">
        <v>149</v>
      </c>
      <c r="H151" s="155">
        <v>0.6</v>
      </c>
    </row>
    <row r="152" spans="3:8" x14ac:dyDescent="0.2">
      <c r="C152" s="154">
        <v>150</v>
      </c>
      <c r="D152" s="10">
        <v>0.3</v>
      </c>
      <c r="E152" s="10">
        <v>150</v>
      </c>
      <c r="F152" s="10">
        <v>0.6</v>
      </c>
      <c r="G152" s="10">
        <v>150</v>
      </c>
      <c r="H152" s="155">
        <v>0.6</v>
      </c>
    </row>
    <row r="153" spans="3:8" x14ac:dyDescent="0.2">
      <c r="C153" s="154">
        <v>151</v>
      </c>
      <c r="D153" s="10">
        <v>0.3</v>
      </c>
      <c r="E153" s="10">
        <v>151</v>
      </c>
      <c r="F153" s="10">
        <v>0.6</v>
      </c>
      <c r="G153" s="10">
        <v>151</v>
      </c>
      <c r="H153" s="155">
        <v>0.6</v>
      </c>
    </row>
    <row r="154" spans="3:8" x14ac:dyDescent="0.2">
      <c r="C154" s="154">
        <v>152</v>
      </c>
      <c r="D154" s="10">
        <v>0.3</v>
      </c>
      <c r="E154" s="10">
        <v>152</v>
      </c>
      <c r="F154" s="10">
        <v>0.6</v>
      </c>
      <c r="G154" s="10">
        <v>152</v>
      </c>
      <c r="H154" s="155">
        <v>0.6</v>
      </c>
    </row>
    <row r="155" spans="3:8" x14ac:dyDescent="0.2">
      <c r="C155" s="154">
        <v>153</v>
      </c>
      <c r="D155" s="10">
        <v>0.3</v>
      </c>
      <c r="E155" s="10">
        <v>153</v>
      </c>
      <c r="F155" s="10">
        <v>0.6</v>
      </c>
      <c r="G155" s="10">
        <v>153</v>
      </c>
      <c r="H155" s="155">
        <v>0.6</v>
      </c>
    </row>
    <row r="156" spans="3:8" x14ac:dyDescent="0.2">
      <c r="C156" s="154">
        <v>154</v>
      </c>
      <c r="D156" s="10">
        <v>0.3</v>
      </c>
      <c r="E156" s="10">
        <v>154</v>
      </c>
      <c r="F156" s="10">
        <v>0.6</v>
      </c>
      <c r="G156" s="10">
        <v>154</v>
      </c>
      <c r="H156" s="155">
        <v>0.6</v>
      </c>
    </row>
    <row r="157" spans="3:8" x14ac:dyDescent="0.2">
      <c r="C157" s="154">
        <v>155</v>
      </c>
      <c r="D157" s="10">
        <v>0.3</v>
      </c>
      <c r="E157" s="10">
        <v>155</v>
      </c>
      <c r="F157" s="10">
        <v>0.6</v>
      </c>
      <c r="G157" s="10">
        <v>155</v>
      </c>
      <c r="H157" s="155">
        <v>0.6</v>
      </c>
    </row>
    <row r="158" spans="3:8" x14ac:dyDescent="0.2">
      <c r="C158" s="154">
        <v>156</v>
      </c>
      <c r="D158" s="10">
        <v>0.3</v>
      </c>
      <c r="E158" s="10">
        <v>156</v>
      </c>
      <c r="F158" s="10">
        <v>0.6</v>
      </c>
      <c r="G158" s="10">
        <v>156</v>
      </c>
      <c r="H158" s="155">
        <v>0.6</v>
      </c>
    </row>
    <row r="159" spans="3:8" x14ac:dyDescent="0.2">
      <c r="C159" s="154">
        <v>157</v>
      </c>
      <c r="D159" s="10">
        <v>0.3</v>
      </c>
      <c r="E159" s="10">
        <v>157</v>
      </c>
      <c r="F159" s="10">
        <v>0.6</v>
      </c>
      <c r="G159" s="10">
        <v>157</v>
      </c>
      <c r="H159" s="155">
        <v>0.6</v>
      </c>
    </row>
    <row r="160" spans="3:8" x14ac:dyDescent="0.2">
      <c r="C160" s="154">
        <v>158</v>
      </c>
      <c r="D160" s="10">
        <v>0.3</v>
      </c>
      <c r="E160" s="10">
        <v>158</v>
      </c>
      <c r="F160" s="10">
        <v>0.6</v>
      </c>
      <c r="G160" s="10">
        <v>158</v>
      </c>
      <c r="H160" s="155">
        <v>0.6</v>
      </c>
    </row>
    <row r="161" spans="3:8" x14ac:dyDescent="0.2">
      <c r="C161" s="154">
        <v>159</v>
      </c>
      <c r="D161" s="10">
        <v>0.3</v>
      </c>
      <c r="E161" s="10">
        <v>159</v>
      </c>
      <c r="F161" s="10">
        <v>0.6</v>
      </c>
      <c r="G161" s="10">
        <v>159</v>
      </c>
      <c r="H161" s="155">
        <v>0.6</v>
      </c>
    </row>
    <row r="162" spans="3:8" x14ac:dyDescent="0.2">
      <c r="C162" s="154">
        <v>160</v>
      </c>
      <c r="D162" s="10">
        <v>0.3</v>
      </c>
      <c r="E162" s="10">
        <v>160</v>
      </c>
      <c r="F162" s="10">
        <v>0.6</v>
      </c>
      <c r="G162" s="10">
        <v>160</v>
      </c>
      <c r="H162" s="155">
        <v>0.6</v>
      </c>
    </row>
    <row r="163" spans="3:8" x14ac:dyDescent="0.2">
      <c r="C163" s="154">
        <v>161</v>
      </c>
      <c r="D163" s="10">
        <v>0.3</v>
      </c>
      <c r="E163" s="10">
        <v>161</v>
      </c>
      <c r="F163" s="10">
        <v>0.6</v>
      </c>
      <c r="G163" s="10">
        <v>161</v>
      </c>
      <c r="H163" s="155">
        <v>0.6</v>
      </c>
    </row>
    <row r="164" spans="3:8" x14ac:dyDescent="0.2">
      <c r="C164" s="154">
        <v>162</v>
      </c>
      <c r="D164" s="10">
        <v>0.3</v>
      </c>
      <c r="E164" s="10">
        <v>162</v>
      </c>
      <c r="F164" s="10">
        <v>0.6</v>
      </c>
      <c r="G164" s="10">
        <v>162</v>
      </c>
      <c r="H164" s="155">
        <v>0.6</v>
      </c>
    </row>
    <row r="165" spans="3:8" x14ac:dyDescent="0.2">
      <c r="C165" s="154">
        <v>163</v>
      </c>
      <c r="D165" s="10">
        <v>0.3</v>
      </c>
      <c r="E165" s="10">
        <v>163</v>
      </c>
      <c r="F165" s="10">
        <v>0.6</v>
      </c>
      <c r="G165" s="10">
        <v>163</v>
      </c>
      <c r="H165" s="155">
        <v>0.6</v>
      </c>
    </row>
    <row r="166" spans="3:8" x14ac:dyDescent="0.2">
      <c r="C166" s="154">
        <v>164</v>
      </c>
      <c r="D166" s="10">
        <v>0.3</v>
      </c>
      <c r="E166" s="10">
        <v>164</v>
      </c>
      <c r="F166" s="10">
        <v>0.6</v>
      </c>
      <c r="G166" s="10">
        <v>164</v>
      </c>
      <c r="H166" s="155">
        <v>0.6</v>
      </c>
    </row>
    <row r="167" spans="3:8" x14ac:dyDescent="0.2">
      <c r="C167" s="154">
        <v>165</v>
      </c>
      <c r="D167" s="10">
        <v>0.3</v>
      </c>
      <c r="E167" s="10">
        <v>165</v>
      </c>
      <c r="F167" s="10">
        <v>0.6</v>
      </c>
      <c r="G167" s="10">
        <v>165</v>
      </c>
      <c r="H167" s="155">
        <v>0.6</v>
      </c>
    </row>
    <row r="168" spans="3:8" x14ac:dyDescent="0.2">
      <c r="C168" s="154">
        <v>166</v>
      </c>
      <c r="D168" s="10">
        <v>0.3</v>
      </c>
      <c r="E168" s="10">
        <v>166</v>
      </c>
      <c r="F168" s="10">
        <v>0.6</v>
      </c>
      <c r="G168" s="10">
        <v>166</v>
      </c>
      <c r="H168" s="155">
        <v>0.6</v>
      </c>
    </row>
    <row r="169" spans="3:8" x14ac:dyDescent="0.2">
      <c r="C169" s="154">
        <v>167</v>
      </c>
      <c r="D169" s="10">
        <v>0.3</v>
      </c>
      <c r="E169" s="10">
        <v>167</v>
      </c>
      <c r="F169" s="10">
        <v>0.6</v>
      </c>
      <c r="G169" s="10">
        <v>167</v>
      </c>
      <c r="H169" s="155">
        <v>0.6</v>
      </c>
    </row>
    <row r="170" spans="3:8" x14ac:dyDescent="0.2">
      <c r="C170" s="154">
        <v>168</v>
      </c>
      <c r="D170" s="10">
        <v>0.3</v>
      </c>
      <c r="E170" s="10">
        <v>168</v>
      </c>
      <c r="F170" s="10">
        <v>0.6</v>
      </c>
      <c r="G170" s="10">
        <v>168</v>
      </c>
      <c r="H170" s="155">
        <v>0.6</v>
      </c>
    </row>
    <row r="171" spans="3:8" x14ac:dyDescent="0.2">
      <c r="C171" s="154">
        <v>169</v>
      </c>
      <c r="D171" s="10">
        <v>0.3</v>
      </c>
      <c r="E171" s="10">
        <v>169</v>
      </c>
      <c r="F171" s="10">
        <v>0.6</v>
      </c>
      <c r="G171" s="10">
        <v>169</v>
      </c>
      <c r="H171" s="155">
        <v>0.6</v>
      </c>
    </row>
    <row r="172" spans="3:8" x14ac:dyDescent="0.2">
      <c r="C172" s="154">
        <v>170</v>
      </c>
      <c r="D172" s="10">
        <v>0.3</v>
      </c>
      <c r="E172" s="10">
        <v>170</v>
      </c>
      <c r="F172" s="10">
        <v>0.6</v>
      </c>
      <c r="G172" s="10">
        <v>170</v>
      </c>
      <c r="H172" s="155">
        <v>0.6</v>
      </c>
    </row>
    <row r="173" spans="3:8" x14ac:dyDescent="0.2">
      <c r="C173" s="154">
        <v>171</v>
      </c>
      <c r="D173" s="10">
        <v>0.3</v>
      </c>
      <c r="E173" s="10">
        <v>171</v>
      </c>
      <c r="F173" s="10">
        <v>0.6</v>
      </c>
      <c r="G173" s="10">
        <v>171</v>
      </c>
      <c r="H173" s="155">
        <v>0.6</v>
      </c>
    </row>
    <row r="174" spans="3:8" x14ac:dyDescent="0.2">
      <c r="C174" s="154">
        <v>172</v>
      </c>
      <c r="D174" s="10">
        <v>0.3</v>
      </c>
      <c r="E174" s="10">
        <v>172</v>
      </c>
      <c r="F174" s="10">
        <v>0.6</v>
      </c>
      <c r="G174" s="10">
        <v>172</v>
      </c>
      <c r="H174" s="155">
        <v>0.6</v>
      </c>
    </row>
    <row r="175" spans="3:8" x14ac:dyDescent="0.2">
      <c r="C175" s="154">
        <v>173</v>
      </c>
      <c r="D175" s="10">
        <v>0.3</v>
      </c>
      <c r="E175" s="10">
        <v>173</v>
      </c>
      <c r="F175" s="10">
        <v>0.6</v>
      </c>
      <c r="G175" s="10">
        <v>173</v>
      </c>
      <c r="H175" s="155">
        <v>0.6</v>
      </c>
    </row>
    <row r="176" spans="3:8" x14ac:dyDescent="0.2">
      <c r="C176" s="154">
        <v>174</v>
      </c>
      <c r="D176" s="10">
        <v>0.3</v>
      </c>
      <c r="E176" s="10">
        <v>174</v>
      </c>
      <c r="F176" s="10">
        <v>0.6</v>
      </c>
      <c r="G176" s="10">
        <v>174</v>
      </c>
      <c r="H176" s="155">
        <v>0.6</v>
      </c>
    </row>
    <row r="177" spans="3:8" x14ac:dyDescent="0.2">
      <c r="C177" s="154">
        <v>175</v>
      </c>
      <c r="D177" s="10">
        <v>0.3</v>
      </c>
      <c r="E177" s="10">
        <v>175</v>
      </c>
      <c r="F177" s="10">
        <v>0.6</v>
      </c>
      <c r="G177" s="10">
        <v>175</v>
      </c>
      <c r="H177" s="155">
        <v>0.6</v>
      </c>
    </row>
    <row r="178" spans="3:8" x14ac:dyDescent="0.2">
      <c r="C178" s="154">
        <v>176</v>
      </c>
      <c r="D178" s="10">
        <v>0.3</v>
      </c>
      <c r="E178" s="10">
        <v>176</v>
      </c>
      <c r="F178" s="10">
        <v>0.6</v>
      </c>
      <c r="G178" s="10">
        <v>176</v>
      </c>
      <c r="H178" s="155">
        <v>0.6</v>
      </c>
    </row>
    <row r="179" spans="3:8" x14ac:dyDescent="0.2">
      <c r="C179" s="154">
        <v>177</v>
      </c>
      <c r="D179" s="10">
        <v>0.3</v>
      </c>
      <c r="E179" s="10">
        <v>177</v>
      </c>
      <c r="F179" s="10">
        <v>0.6</v>
      </c>
      <c r="G179" s="10">
        <v>177</v>
      </c>
      <c r="H179" s="155">
        <v>0.6</v>
      </c>
    </row>
    <row r="180" spans="3:8" x14ac:dyDescent="0.2">
      <c r="C180" s="154">
        <v>178</v>
      </c>
      <c r="D180" s="10">
        <v>0.3</v>
      </c>
      <c r="E180" s="10">
        <v>178</v>
      </c>
      <c r="F180" s="10">
        <v>0.6</v>
      </c>
      <c r="G180" s="10">
        <v>178</v>
      </c>
      <c r="H180" s="155">
        <v>0.6</v>
      </c>
    </row>
    <row r="181" spans="3:8" x14ac:dyDescent="0.2">
      <c r="C181" s="154">
        <v>179</v>
      </c>
      <c r="D181" s="10">
        <v>0.3</v>
      </c>
      <c r="E181" s="10">
        <v>179</v>
      </c>
      <c r="F181" s="10">
        <v>0.6</v>
      </c>
      <c r="G181" s="10">
        <v>179</v>
      </c>
      <c r="H181" s="155">
        <v>0.6</v>
      </c>
    </row>
    <row r="182" spans="3:8" x14ac:dyDescent="0.2">
      <c r="C182" s="154">
        <v>180</v>
      </c>
      <c r="D182" s="10">
        <v>0.3</v>
      </c>
      <c r="E182" s="10">
        <v>180</v>
      </c>
      <c r="F182" s="10">
        <v>0.6</v>
      </c>
      <c r="G182" s="10">
        <v>180</v>
      </c>
      <c r="H182" s="155">
        <v>0.6</v>
      </c>
    </row>
    <row r="183" spans="3:8" x14ac:dyDescent="0.2">
      <c r="C183" s="154">
        <v>181</v>
      </c>
      <c r="D183" s="10">
        <v>0.3</v>
      </c>
      <c r="E183" s="10">
        <v>181</v>
      </c>
      <c r="F183" s="10">
        <v>0.6</v>
      </c>
      <c r="G183" s="10">
        <v>181</v>
      </c>
      <c r="H183" s="155">
        <v>0.6</v>
      </c>
    </row>
    <row r="184" spans="3:8" x14ac:dyDescent="0.2">
      <c r="C184" s="154">
        <v>182</v>
      </c>
      <c r="D184" s="10">
        <v>0.3</v>
      </c>
      <c r="E184" s="10">
        <v>182</v>
      </c>
      <c r="F184" s="10">
        <v>0.6</v>
      </c>
      <c r="G184" s="10">
        <v>182</v>
      </c>
      <c r="H184" s="155">
        <v>0.6</v>
      </c>
    </row>
    <row r="185" spans="3:8" x14ac:dyDescent="0.2">
      <c r="C185" s="154">
        <v>183</v>
      </c>
      <c r="D185" s="10">
        <v>0.3</v>
      </c>
      <c r="E185" s="10">
        <v>183</v>
      </c>
      <c r="F185" s="10">
        <v>0.6</v>
      </c>
      <c r="G185" s="10">
        <v>183</v>
      </c>
      <c r="H185" s="155">
        <v>0.6</v>
      </c>
    </row>
    <row r="186" spans="3:8" x14ac:dyDescent="0.2">
      <c r="C186" s="154">
        <v>184</v>
      </c>
      <c r="D186" s="10">
        <v>0.3</v>
      </c>
      <c r="E186" s="10">
        <v>184</v>
      </c>
      <c r="F186" s="10">
        <v>0.6</v>
      </c>
      <c r="G186" s="10">
        <v>184</v>
      </c>
      <c r="H186" s="155">
        <v>0.6</v>
      </c>
    </row>
    <row r="187" spans="3:8" x14ac:dyDescent="0.2">
      <c r="C187" s="154">
        <v>185</v>
      </c>
      <c r="D187" s="10">
        <v>0.3</v>
      </c>
      <c r="E187" s="10">
        <v>185</v>
      </c>
      <c r="F187" s="10">
        <v>0.6</v>
      </c>
      <c r="G187" s="10">
        <v>185</v>
      </c>
      <c r="H187" s="155">
        <v>0.6</v>
      </c>
    </row>
    <row r="188" spans="3:8" x14ac:dyDescent="0.2">
      <c r="C188" s="154">
        <v>186</v>
      </c>
      <c r="D188" s="10">
        <v>0.3</v>
      </c>
      <c r="E188" s="10">
        <v>186</v>
      </c>
      <c r="F188" s="10">
        <v>0.6</v>
      </c>
      <c r="G188" s="10">
        <v>186</v>
      </c>
      <c r="H188" s="155">
        <v>0.6</v>
      </c>
    </row>
    <row r="189" spans="3:8" x14ac:dyDescent="0.2">
      <c r="C189" s="154">
        <v>187</v>
      </c>
      <c r="D189" s="10">
        <v>0.3</v>
      </c>
      <c r="E189" s="10">
        <v>187</v>
      </c>
      <c r="F189" s="10">
        <v>0.6</v>
      </c>
      <c r="G189" s="10">
        <v>187</v>
      </c>
      <c r="H189" s="155">
        <v>0.6</v>
      </c>
    </row>
    <row r="190" spans="3:8" x14ac:dyDescent="0.2">
      <c r="C190" s="154">
        <v>188</v>
      </c>
      <c r="D190" s="10">
        <v>0.3</v>
      </c>
      <c r="E190" s="10">
        <v>188</v>
      </c>
      <c r="F190" s="10">
        <v>0.6</v>
      </c>
      <c r="G190" s="10">
        <v>188</v>
      </c>
      <c r="H190" s="155">
        <v>0.6</v>
      </c>
    </row>
    <row r="191" spans="3:8" x14ac:dyDescent="0.2">
      <c r="C191" s="154">
        <v>189</v>
      </c>
      <c r="D191" s="10">
        <v>0.3</v>
      </c>
      <c r="E191" s="10">
        <v>189</v>
      </c>
      <c r="F191" s="10">
        <v>0.6</v>
      </c>
      <c r="G191" s="10">
        <v>189</v>
      </c>
      <c r="H191" s="155">
        <v>0.6</v>
      </c>
    </row>
    <row r="192" spans="3:8" x14ac:dyDescent="0.2">
      <c r="C192" s="154">
        <v>190</v>
      </c>
      <c r="D192" s="10">
        <v>0.3</v>
      </c>
      <c r="E192" s="10">
        <v>190</v>
      </c>
      <c r="F192" s="10">
        <v>0.6</v>
      </c>
      <c r="G192" s="10">
        <v>190</v>
      </c>
      <c r="H192" s="155">
        <v>0.6</v>
      </c>
    </row>
    <row r="193" spans="3:8" x14ac:dyDescent="0.2">
      <c r="C193" s="154">
        <v>191</v>
      </c>
      <c r="D193" s="10">
        <v>0.3</v>
      </c>
      <c r="E193" s="10">
        <v>191</v>
      </c>
      <c r="F193" s="10">
        <v>0.6</v>
      </c>
      <c r="G193" s="10">
        <v>191</v>
      </c>
      <c r="H193" s="155">
        <v>0.6</v>
      </c>
    </row>
    <row r="194" spans="3:8" x14ac:dyDescent="0.2">
      <c r="C194" s="154">
        <v>192</v>
      </c>
      <c r="D194" s="10">
        <v>0.3</v>
      </c>
      <c r="E194" s="10">
        <v>192</v>
      </c>
      <c r="F194" s="10">
        <v>0.6</v>
      </c>
      <c r="G194" s="10">
        <v>192</v>
      </c>
      <c r="H194" s="155">
        <v>0.6</v>
      </c>
    </row>
    <row r="195" spans="3:8" x14ac:dyDescent="0.2">
      <c r="C195" s="154">
        <v>193</v>
      </c>
      <c r="D195" s="10">
        <v>0.3</v>
      </c>
      <c r="E195" s="10">
        <v>193</v>
      </c>
      <c r="F195" s="10">
        <v>0.6</v>
      </c>
      <c r="G195" s="10">
        <v>193</v>
      </c>
      <c r="H195" s="155">
        <v>0.6</v>
      </c>
    </row>
    <row r="196" spans="3:8" x14ac:dyDescent="0.2">
      <c r="C196" s="154">
        <v>194</v>
      </c>
      <c r="D196" s="10">
        <v>0.3</v>
      </c>
      <c r="E196" s="10">
        <v>194</v>
      </c>
      <c r="F196" s="10">
        <v>0.6</v>
      </c>
      <c r="G196" s="10">
        <v>194</v>
      </c>
      <c r="H196" s="155">
        <v>0.6</v>
      </c>
    </row>
    <row r="197" spans="3:8" x14ac:dyDescent="0.2">
      <c r="C197" s="154">
        <v>195</v>
      </c>
      <c r="D197" s="10">
        <v>0.3</v>
      </c>
      <c r="E197" s="10">
        <v>195</v>
      </c>
      <c r="F197" s="10">
        <v>0.6</v>
      </c>
      <c r="G197" s="10">
        <v>195</v>
      </c>
      <c r="H197" s="155">
        <v>0.6</v>
      </c>
    </row>
    <row r="198" spans="3:8" x14ac:dyDescent="0.2">
      <c r="C198" s="154">
        <v>196</v>
      </c>
      <c r="D198" s="10">
        <v>0.3</v>
      </c>
      <c r="E198" s="10">
        <v>196</v>
      </c>
      <c r="F198" s="10">
        <v>0.6</v>
      </c>
      <c r="G198" s="10">
        <v>196</v>
      </c>
      <c r="H198" s="155">
        <v>0.6</v>
      </c>
    </row>
    <row r="199" spans="3:8" x14ac:dyDescent="0.2">
      <c r="C199" s="154">
        <v>197</v>
      </c>
      <c r="D199" s="10">
        <v>0.3</v>
      </c>
      <c r="E199" s="10">
        <v>197</v>
      </c>
      <c r="F199" s="10">
        <v>0.6</v>
      </c>
      <c r="G199" s="10">
        <v>197</v>
      </c>
      <c r="H199" s="155">
        <v>0.6</v>
      </c>
    </row>
    <row r="200" spans="3:8" x14ac:dyDescent="0.2">
      <c r="C200" s="154">
        <v>198</v>
      </c>
      <c r="D200" s="10">
        <v>0.3</v>
      </c>
      <c r="E200" s="10">
        <v>198</v>
      </c>
      <c r="F200" s="10">
        <v>0.6</v>
      </c>
      <c r="G200" s="10">
        <v>198</v>
      </c>
      <c r="H200" s="155">
        <v>0.6</v>
      </c>
    </row>
    <row r="201" spans="3:8" x14ac:dyDescent="0.2">
      <c r="C201" s="154">
        <v>199</v>
      </c>
      <c r="D201" s="10">
        <v>0.3</v>
      </c>
      <c r="E201" s="10">
        <v>199</v>
      </c>
      <c r="F201" s="10">
        <v>0.6</v>
      </c>
      <c r="G201" s="10">
        <v>199</v>
      </c>
      <c r="H201" s="155">
        <v>0.6</v>
      </c>
    </row>
    <row r="202" spans="3:8" x14ac:dyDescent="0.2">
      <c r="C202" s="154">
        <v>200</v>
      </c>
      <c r="D202" s="10">
        <v>0.3</v>
      </c>
      <c r="E202" s="10">
        <v>200</v>
      </c>
      <c r="F202" s="10">
        <v>0.6</v>
      </c>
      <c r="G202" s="10">
        <v>200</v>
      </c>
      <c r="H202" s="155">
        <v>0.6</v>
      </c>
    </row>
    <row r="203" spans="3:8" x14ac:dyDescent="0.2">
      <c r="C203" s="154">
        <v>201</v>
      </c>
      <c r="D203" s="10">
        <v>0.3</v>
      </c>
      <c r="E203" s="10">
        <v>201</v>
      </c>
      <c r="F203" s="10">
        <v>0.6</v>
      </c>
      <c r="G203" s="10">
        <v>201</v>
      </c>
      <c r="H203" s="155">
        <v>0.6</v>
      </c>
    </row>
    <row r="204" spans="3:8" x14ac:dyDescent="0.2">
      <c r="C204" s="154">
        <v>202</v>
      </c>
      <c r="D204" s="10">
        <v>0.3</v>
      </c>
      <c r="E204" s="10">
        <v>202</v>
      </c>
      <c r="F204" s="10">
        <v>0.6</v>
      </c>
      <c r="G204" s="10">
        <v>202</v>
      </c>
      <c r="H204" s="155">
        <v>0.6</v>
      </c>
    </row>
    <row r="205" spans="3:8" x14ac:dyDescent="0.2">
      <c r="C205" s="154">
        <v>203</v>
      </c>
      <c r="D205" s="10">
        <v>0.3</v>
      </c>
      <c r="E205" s="10">
        <v>203</v>
      </c>
      <c r="F205" s="10">
        <v>0.6</v>
      </c>
      <c r="G205" s="10">
        <v>203</v>
      </c>
      <c r="H205" s="155">
        <v>0.6</v>
      </c>
    </row>
    <row r="206" spans="3:8" x14ac:dyDescent="0.2">
      <c r="C206" s="154">
        <v>204</v>
      </c>
      <c r="D206" s="10">
        <v>0.3</v>
      </c>
      <c r="E206" s="10">
        <v>204</v>
      </c>
      <c r="F206" s="10">
        <v>0.6</v>
      </c>
      <c r="G206" s="10">
        <v>204</v>
      </c>
      <c r="H206" s="155">
        <v>0.6</v>
      </c>
    </row>
    <row r="207" spans="3:8" x14ac:dyDescent="0.2">
      <c r="C207" s="154">
        <v>205</v>
      </c>
      <c r="D207" s="10">
        <v>0.3</v>
      </c>
      <c r="E207" s="10">
        <v>205</v>
      </c>
      <c r="F207" s="10">
        <v>0.6</v>
      </c>
      <c r="G207" s="10">
        <v>205</v>
      </c>
      <c r="H207" s="155">
        <v>0.6</v>
      </c>
    </row>
    <row r="208" spans="3:8" x14ac:dyDescent="0.2">
      <c r="C208" s="154">
        <v>206</v>
      </c>
      <c r="D208" s="10">
        <v>0.3</v>
      </c>
      <c r="E208" s="10">
        <v>206</v>
      </c>
      <c r="F208" s="10">
        <v>0.6</v>
      </c>
      <c r="G208" s="10">
        <v>206</v>
      </c>
      <c r="H208" s="155">
        <v>0.6</v>
      </c>
    </row>
    <row r="209" spans="3:8" x14ac:dyDescent="0.2">
      <c r="C209" s="154">
        <v>207</v>
      </c>
      <c r="D209" s="10">
        <v>0.3</v>
      </c>
      <c r="E209" s="10">
        <v>207</v>
      </c>
      <c r="F209" s="10">
        <v>0.6</v>
      </c>
      <c r="G209" s="10">
        <v>207</v>
      </c>
      <c r="H209" s="155">
        <v>0.6</v>
      </c>
    </row>
    <row r="210" spans="3:8" x14ac:dyDescent="0.2">
      <c r="C210" s="154">
        <v>208</v>
      </c>
      <c r="D210" s="10">
        <v>0.3</v>
      </c>
      <c r="E210" s="10">
        <v>208</v>
      </c>
      <c r="F210" s="10">
        <v>0.6</v>
      </c>
      <c r="G210" s="10">
        <v>208</v>
      </c>
      <c r="H210" s="155">
        <v>0.6</v>
      </c>
    </row>
    <row r="211" spans="3:8" x14ac:dyDescent="0.2">
      <c r="C211" s="154">
        <v>209</v>
      </c>
      <c r="D211" s="10">
        <v>0.3</v>
      </c>
      <c r="E211" s="10">
        <v>209</v>
      </c>
      <c r="F211" s="10">
        <v>0.6</v>
      </c>
      <c r="G211" s="10">
        <v>209</v>
      </c>
      <c r="H211" s="155">
        <v>0.6</v>
      </c>
    </row>
    <row r="212" spans="3:8" x14ac:dyDescent="0.2">
      <c r="C212" s="154">
        <v>210</v>
      </c>
      <c r="D212" s="10">
        <v>0.3</v>
      </c>
      <c r="E212" s="10">
        <v>210</v>
      </c>
      <c r="F212" s="10">
        <v>0.6</v>
      </c>
      <c r="G212" s="10">
        <v>210</v>
      </c>
      <c r="H212" s="155">
        <v>0.6</v>
      </c>
    </row>
    <row r="213" spans="3:8" x14ac:dyDescent="0.2">
      <c r="C213" s="154">
        <v>211</v>
      </c>
      <c r="D213" s="10">
        <v>0.3</v>
      </c>
      <c r="E213" s="10">
        <v>211</v>
      </c>
      <c r="F213" s="10">
        <v>0.6</v>
      </c>
      <c r="G213" s="10">
        <v>211</v>
      </c>
      <c r="H213" s="155">
        <v>0.6</v>
      </c>
    </row>
    <row r="214" spans="3:8" x14ac:dyDescent="0.2">
      <c r="C214" s="154">
        <v>212</v>
      </c>
      <c r="D214" s="10">
        <v>0.3</v>
      </c>
      <c r="E214" s="10">
        <v>212</v>
      </c>
      <c r="F214" s="10">
        <v>0.6</v>
      </c>
      <c r="G214" s="10">
        <v>212</v>
      </c>
      <c r="H214" s="155">
        <v>0.6</v>
      </c>
    </row>
    <row r="215" spans="3:8" x14ac:dyDescent="0.2">
      <c r="C215" s="154">
        <v>213</v>
      </c>
      <c r="D215" s="10">
        <v>0.3</v>
      </c>
      <c r="E215" s="10">
        <v>213</v>
      </c>
      <c r="F215" s="10">
        <v>0.6</v>
      </c>
      <c r="G215" s="10">
        <v>213</v>
      </c>
      <c r="H215" s="155">
        <v>0.6</v>
      </c>
    </row>
    <row r="216" spans="3:8" x14ac:dyDescent="0.2">
      <c r="C216" s="154">
        <v>214</v>
      </c>
      <c r="D216" s="10">
        <v>0.3</v>
      </c>
      <c r="E216" s="10">
        <v>214</v>
      </c>
      <c r="F216" s="10">
        <v>0.6</v>
      </c>
      <c r="G216" s="10">
        <v>214</v>
      </c>
      <c r="H216" s="155">
        <v>0.6</v>
      </c>
    </row>
    <row r="217" spans="3:8" x14ac:dyDescent="0.2">
      <c r="C217" s="154">
        <v>215</v>
      </c>
      <c r="D217" s="10">
        <v>0.3</v>
      </c>
      <c r="E217" s="10">
        <v>215</v>
      </c>
      <c r="F217" s="10">
        <v>0.6</v>
      </c>
      <c r="G217" s="10">
        <v>215</v>
      </c>
      <c r="H217" s="155">
        <v>0.6</v>
      </c>
    </row>
    <row r="218" spans="3:8" x14ac:dyDescent="0.2">
      <c r="C218" s="154">
        <v>216</v>
      </c>
      <c r="D218" s="10">
        <v>0.3</v>
      </c>
      <c r="E218" s="10">
        <v>216</v>
      </c>
      <c r="F218" s="10">
        <v>0.6</v>
      </c>
      <c r="G218" s="10">
        <v>216</v>
      </c>
      <c r="H218" s="155">
        <v>0.6</v>
      </c>
    </row>
    <row r="219" spans="3:8" x14ac:dyDescent="0.2">
      <c r="C219" s="154">
        <v>217</v>
      </c>
      <c r="D219" s="10">
        <v>0.3</v>
      </c>
      <c r="E219" s="10">
        <v>217</v>
      </c>
      <c r="F219" s="10">
        <v>0.6</v>
      </c>
      <c r="G219" s="10">
        <v>217</v>
      </c>
      <c r="H219" s="155">
        <v>0.6</v>
      </c>
    </row>
    <row r="220" spans="3:8" x14ac:dyDescent="0.2">
      <c r="C220" s="154">
        <v>218</v>
      </c>
      <c r="D220" s="10">
        <v>0.3</v>
      </c>
      <c r="E220" s="10">
        <v>218</v>
      </c>
      <c r="F220" s="10">
        <v>0.6</v>
      </c>
      <c r="G220" s="10">
        <v>218</v>
      </c>
      <c r="H220" s="155">
        <v>0.6</v>
      </c>
    </row>
    <row r="221" spans="3:8" x14ac:dyDescent="0.2">
      <c r="C221" s="154">
        <v>219</v>
      </c>
      <c r="D221" s="10">
        <v>0.3</v>
      </c>
      <c r="E221" s="10">
        <v>219</v>
      </c>
      <c r="F221" s="10">
        <v>0.6</v>
      </c>
      <c r="G221" s="10">
        <v>219</v>
      </c>
      <c r="H221" s="155">
        <v>0.6</v>
      </c>
    </row>
    <row r="222" spans="3:8" x14ac:dyDescent="0.2">
      <c r="C222" s="154">
        <v>220</v>
      </c>
      <c r="D222" s="10">
        <v>0.3</v>
      </c>
      <c r="E222" s="10">
        <v>220</v>
      </c>
      <c r="F222" s="10">
        <v>0.6</v>
      </c>
      <c r="G222" s="10">
        <v>220</v>
      </c>
      <c r="H222" s="155">
        <v>0.6</v>
      </c>
    </row>
    <row r="223" spans="3:8" x14ac:dyDescent="0.2">
      <c r="C223" s="154">
        <v>221</v>
      </c>
      <c r="D223" s="10">
        <v>0.3</v>
      </c>
      <c r="E223" s="10">
        <v>221</v>
      </c>
      <c r="F223" s="10">
        <v>0.6</v>
      </c>
      <c r="G223" s="10">
        <v>221</v>
      </c>
      <c r="H223" s="155">
        <v>0.6</v>
      </c>
    </row>
    <row r="224" spans="3:8" x14ac:dyDescent="0.2">
      <c r="C224" s="154">
        <v>222</v>
      </c>
      <c r="D224" s="10">
        <v>0.3</v>
      </c>
      <c r="E224" s="10">
        <v>222</v>
      </c>
      <c r="F224" s="10">
        <v>0.6</v>
      </c>
      <c r="G224" s="10">
        <v>222</v>
      </c>
      <c r="H224" s="155">
        <v>0.6</v>
      </c>
    </row>
    <row r="225" spans="3:8" x14ac:dyDescent="0.2">
      <c r="C225" s="154">
        <v>223</v>
      </c>
      <c r="D225" s="10">
        <v>0.3</v>
      </c>
      <c r="E225" s="10">
        <v>223</v>
      </c>
      <c r="F225" s="10">
        <v>0.6</v>
      </c>
      <c r="G225" s="10">
        <v>223</v>
      </c>
      <c r="H225" s="155">
        <v>0.6</v>
      </c>
    </row>
    <row r="226" spans="3:8" x14ac:dyDescent="0.2">
      <c r="C226" s="154">
        <v>224</v>
      </c>
      <c r="D226" s="10">
        <v>0.3</v>
      </c>
      <c r="E226" s="10">
        <v>224</v>
      </c>
      <c r="F226" s="10">
        <v>0.6</v>
      </c>
      <c r="G226" s="10">
        <v>224</v>
      </c>
      <c r="H226" s="155">
        <v>0.6</v>
      </c>
    </row>
    <row r="227" spans="3:8" x14ac:dyDescent="0.2">
      <c r="C227" s="154">
        <v>225</v>
      </c>
      <c r="D227" s="10">
        <v>0.3</v>
      </c>
      <c r="E227" s="10">
        <v>225</v>
      </c>
      <c r="F227" s="10">
        <v>0.6</v>
      </c>
      <c r="G227" s="10">
        <v>225</v>
      </c>
      <c r="H227" s="155">
        <v>0.6</v>
      </c>
    </row>
    <row r="228" spans="3:8" x14ac:dyDescent="0.2">
      <c r="C228" s="154">
        <v>226</v>
      </c>
      <c r="D228" s="10">
        <v>0.3</v>
      </c>
      <c r="E228" s="10">
        <v>226</v>
      </c>
      <c r="F228" s="10">
        <v>0.6</v>
      </c>
      <c r="G228" s="10">
        <v>226</v>
      </c>
      <c r="H228" s="155">
        <v>0.6</v>
      </c>
    </row>
    <row r="229" spans="3:8" x14ac:dyDescent="0.2">
      <c r="C229" s="154">
        <v>227</v>
      </c>
      <c r="D229" s="10">
        <v>0.3</v>
      </c>
      <c r="E229" s="10">
        <v>227</v>
      </c>
      <c r="F229" s="10">
        <v>0.6</v>
      </c>
      <c r="G229" s="10">
        <v>227</v>
      </c>
      <c r="H229" s="155">
        <v>0.6</v>
      </c>
    </row>
    <row r="230" spans="3:8" x14ac:dyDescent="0.2">
      <c r="C230" s="154">
        <v>228</v>
      </c>
      <c r="D230" s="10">
        <v>0.3</v>
      </c>
      <c r="E230" s="10">
        <v>228</v>
      </c>
      <c r="F230" s="10">
        <v>0.6</v>
      </c>
      <c r="G230" s="10">
        <v>228</v>
      </c>
      <c r="H230" s="155">
        <v>0.6</v>
      </c>
    </row>
    <row r="231" spans="3:8" x14ac:dyDescent="0.2">
      <c r="C231" s="154">
        <v>229</v>
      </c>
      <c r="D231" s="10">
        <v>0.3</v>
      </c>
      <c r="E231" s="10">
        <v>229</v>
      </c>
      <c r="F231" s="10">
        <v>0.6</v>
      </c>
      <c r="G231" s="10">
        <v>229</v>
      </c>
      <c r="H231" s="155">
        <v>0.6</v>
      </c>
    </row>
    <row r="232" spans="3:8" x14ac:dyDescent="0.2">
      <c r="C232" s="154">
        <v>230</v>
      </c>
      <c r="D232" s="10">
        <v>0.3</v>
      </c>
      <c r="E232" s="10">
        <v>230</v>
      </c>
      <c r="F232" s="10">
        <v>0.6</v>
      </c>
      <c r="G232" s="10">
        <v>230</v>
      </c>
      <c r="H232" s="155">
        <v>0.6</v>
      </c>
    </row>
    <row r="233" spans="3:8" x14ac:dyDescent="0.2">
      <c r="C233" s="154">
        <v>231</v>
      </c>
      <c r="D233" s="10">
        <v>0.3</v>
      </c>
      <c r="E233" s="10">
        <v>231</v>
      </c>
      <c r="F233" s="10">
        <v>0.6</v>
      </c>
      <c r="G233" s="10">
        <v>231</v>
      </c>
      <c r="H233" s="155">
        <v>0.6</v>
      </c>
    </row>
    <row r="234" spans="3:8" x14ac:dyDescent="0.2">
      <c r="C234" s="154">
        <v>232</v>
      </c>
      <c r="D234" s="10">
        <v>0.3</v>
      </c>
      <c r="E234" s="10">
        <v>232</v>
      </c>
      <c r="F234" s="10">
        <v>0.6</v>
      </c>
      <c r="G234" s="10">
        <v>232</v>
      </c>
      <c r="H234" s="155">
        <v>0.6</v>
      </c>
    </row>
    <row r="235" spans="3:8" x14ac:dyDescent="0.2">
      <c r="C235" s="154">
        <v>233</v>
      </c>
      <c r="D235" s="10">
        <v>0.3</v>
      </c>
      <c r="E235" s="10">
        <v>233</v>
      </c>
      <c r="F235" s="10">
        <v>0.6</v>
      </c>
      <c r="G235" s="10">
        <v>233</v>
      </c>
      <c r="H235" s="155">
        <v>0.6</v>
      </c>
    </row>
    <row r="236" spans="3:8" x14ac:dyDescent="0.2">
      <c r="C236" s="154">
        <v>234</v>
      </c>
      <c r="D236" s="10">
        <v>0.3</v>
      </c>
      <c r="E236" s="10">
        <v>234</v>
      </c>
      <c r="F236" s="10">
        <v>0.6</v>
      </c>
      <c r="G236" s="10">
        <v>234</v>
      </c>
      <c r="H236" s="155">
        <v>0.6</v>
      </c>
    </row>
    <row r="237" spans="3:8" x14ac:dyDescent="0.2">
      <c r="C237" s="154">
        <v>235</v>
      </c>
      <c r="D237" s="10">
        <v>0.3</v>
      </c>
      <c r="E237" s="10">
        <v>235</v>
      </c>
      <c r="F237" s="10">
        <v>0.6</v>
      </c>
      <c r="G237" s="10">
        <v>235</v>
      </c>
      <c r="H237" s="155">
        <v>0.6</v>
      </c>
    </row>
    <row r="238" spans="3:8" x14ac:dyDescent="0.2">
      <c r="C238" s="154">
        <v>236</v>
      </c>
      <c r="D238" s="10">
        <v>0.3</v>
      </c>
      <c r="E238" s="10">
        <v>236</v>
      </c>
      <c r="F238" s="10">
        <v>0.6</v>
      </c>
      <c r="G238" s="10">
        <v>236</v>
      </c>
      <c r="H238" s="155">
        <v>0.6</v>
      </c>
    </row>
    <row r="239" spans="3:8" x14ac:dyDescent="0.2">
      <c r="C239" s="154">
        <v>237</v>
      </c>
      <c r="D239" s="10">
        <v>0.3</v>
      </c>
      <c r="E239" s="10">
        <v>237</v>
      </c>
      <c r="F239" s="10">
        <v>0.6</v>
      </c>
      <c r="G239" s="10">
        <v>237</v>
      </c>
      <c r="H239" s="155">
        <v>0.6</v>
      </c>
    </row>
    <row r="240" spans="3:8" x14ac:dyDescent="0.2">
      <c r="C240" s="154">
        <v>238</v>
      </c>
      <c r="D240" s="10">
        <v>0.3</v>
      </c>
      <c r="E240" s="10">
        <v>238</v>
      </c>
      <c r="F240" s="10">
        <v>0.6</v>
      </c>
      <c r="G240" s="10">
        <v>238</v>
      </c>
      <c r="H240" s="155">
        <v>0.6</v>
      </c>
    </row>
    <row r="241" spans="3:8" x14ac:dyDescent="0.2">
      <c r="C241" s="154">
        <v>239</v>
      </c>
      <c r="D241" s="10">
        <v>0.3</v>
      </c>
      <c r="E241" s="10">
        <v>239</v>
      </c>
      <c r="F241" s="10">
        <v>0.6</v>
      </c>
      <c r="G241" s="10">
        <v>239</v>
      </c>
      <c r="H241" s="155">
        <v>0.6</v>
      </c>
    </row>
    <row r="242" spans="3:8" x14ac:dyDescent="0.2">
      <c r="C242" s="154">
        <v>240</v>
      </c>
      <c r="D242" s="10">
        <v>0.3</v>
      </c>
      <c r="E242" s="10">
        <v>240</v>
      </c>
      <c r="F242" s="10">
        <v>0.6</v>
      </c>
      <c r="G242" s="10">
        <v>240</v>
      </c>
      <c r="H242" s="155">
        <v>0.6</v>
      </c>
    </row>
    <row r="243" spans="3:8" x14ac:dyDescent="0.2">
      <c r="C243" s="154">
        <v>241</v>
      </c>
      <c r="D243" s="10">
        <v>0.3</v>
      </c>
      <c r="E243" s="10">
        <v>241</v>
      </c>
      <c r="F243" s="10">
        <v>0.6</v>
      </c>
      <c r="G243" s="10">
        <v>241</v>
      </c>
      <c r="H243" s="155">
        <v>0.6</v>
      </c>
    </row>
    <row r="244" spans="3:8" x14ac:dyDescent="0.2">
      <c r="C244" s="154">
        <v>242</v>
      </c>
      <c r="D244" s="10">
        <v>0.3</v>
      </c>
      <c r="E244" s="10">
        <v>242</v>
      </c>
      <c r="F244" s="10">
        <v>0.6</v>
      </c>
      <c r="G244" s="10">
        <v>242</v>
      </c>
      <c r="H244" s="155">
        <v>0.6</v>
      </c>
    </row>
    <row r="245" spans="3:8" x14ac:dyDescent="0.2">
      <c r="C245" s="154">
        <v>243</v>
      </c>
      <c r="D245" s="10">
        <v>0.3</v>
      </c>
      <c r="E245" s="10">
        <v>243</v>
      </c>
      <c r="F245" s="10">
        <v>0.6</v>
      </c>
      <c r="G245" s="10">
        <v>243</v>
      </c>
      <c r="H245" s="155">
        <v>0.6</v>
      </c>
    </row>
    <row r="246" spans="3:8" x14ac:dyDescent="0.2">
      <c r="C246" s="154">
        <v>244</v>
      </c>
      <c r="D246" s="10">
        <v>0.3</v>
      </c>
      <c r="E246" s="10">
        <v>244</v>
      </c>
      <c r="F246" s="10">
        <v>0.6</v>
      </c>
      <c r="G246" s="10">
        <v>244</v>
      </c>
      <c r="H246" s="155">
        <v>0.6</v>
      </c>
    </row>
    <row r="247" spans="3:8" x14ac:dyDescent="0.2">
      <c r="C247" s="154">
        <v>245</v>
      </c>
      <c r="D247" s="10">
        <v>0.3</v>
      </c>
      <c r="E247" s="10">
        <v>245</v>
      </c>
      <c r="F247" s="10">
        <v>0.6</v>
      </c>
      <c r="G247" s="10">
        <v>245</v>
      </c>
      <c r="H247" s="155">
        <v>0.6</v>
      </c>
    </row>
    <row r="248" spans="3:8" x14ac:dyDescent="0.2">
      <c r="C248" s="154">
        <v>246</v>
      </c>
      <c r="D248" s="10">
        <v>0.3</v>
      </c>
      <c r="E248" s="10">
        <v>246</v>
      </c>
      <c r="F248" s="10">
        <v>0.6</v>
      </c>
      <c r="G248" s="10">
        <v>246</v>
      </c>
      <c r="H248" s="155">
        <v>0.6</v>
      </c>
    </row>
    <row r="249" spans="3:8" x14ac:dyDescent="0.2">
      <c r="C249" s="154">
        <v>247</v>
      </c>
      <c r="D249" s="10">
        <v>0.3</v>
      </c>
      <c r="E249" s="10">
        <v>247</v>
      </c>
      <c r="F249" s="10">
        <v>0.6</v>
      </c>
      <c r="G249" s="10">
        <v>247</v>
      </c>
      <c r="H249" s="155">
        <v>0.6</v>
      </c>
    </row>
    <row r="250" spans="3:8" x14ac:dyDescent="0.2">
      <c r="C250" s="154">
        <v>248</v>
      </c>
      <c r="D250" s="10">
        <v>0.3</v>
      </c>
      <c r="E250" s="10">
        <v>248</v>
      </c>
      <c r="F250" s="10">
        <v>0.6</v>
      </c>
      <c r="G250" s="10">
        <v>248</v>
      </c>
      <c r="H250" s="155">
        <v>0.6</v>
      </c>
    </row>
    <row r="251" spans="3:8" x14ac:dyDescent="0.2">
      <c r="C251" s="154">
        <v>249</v>
      </c>
      <c r="D251" s="10">
        <v>0.3</v>
      </c>
      <c r="E251" s="10">
        <v>249</v>
      </c>
      <c r="F251" s="10">
        <v>0.6</v>
      </c>
      <c r="G251" s="10">
        <v>249</v>
      </c>
      <c r="H251" s="155">
        <v>0.6</v>
      </c>
    </row>
    <row r="252" spans="3:8" x14ac:dyDescent="0.2">
      <c r="C252" s="154">
        <v>250</v>
      </c>
      <c r="D252" s="10">
        <v>0.3</v>
      </c>
      <c r="E252" s="10">
        <v>250</v>
      </c>
      <c r="F252" s="10">
        <v>0.6</v>
      </c>
      <c r="G252" s="10">
        <v>250</v>
      </c>
      <c r="H252" s="155">
        <v>0.6</v>
      </c>
    </row>
    <row r="253" spans="3:8" x14ac:dyDescent="0.2">
      <c r="C253" s="154">
        <v>251</v>
      </c>
      <c r="D253" s="10">
        <v>0.3</v>
      </c>
      <c r="E253" s="10">
        <v>251</v>
      </c>
      <c r="F253" s="10">
        <v>0.6</v>
      </c>
      <c r="G253" s="10">
        <v>251</v>
      </c>
      <c r="H253" s="155">
        <v>0.6</v>
      </c>
    </row>
    <row r="254" spans="3:8" x14ac:dyDescent="0.2">
      <c r="C254" s="154">
        <v>252</v>
      </c>
      <c r="D254" s="10">
        <v>0.3</v>
      </c>
      <c r="E254" s="10">
        <v>252</v>
      </c>
      <c r="F254" s="10">
        <v>0.6</v>
      </c>
      <c r="G254" s="10">
        <v>252</v>
      </c>
      <c r="H254" s="155">
        <v>0.6</v>
      </c>
    </row>
    <row r="255" spans="3:8" x14ac:dyDescent="0.2">
      <c r="C255" s="154">
        <v>253</v>
      </c>
      <c r="D255" s="10">
        <v>0.3</v>
      </c>
      <c r="E255" s="10">
        <v>253</v>
      </c>
      <c r="F255" s="10">
        <v>0.6</v>
      </c>
      <c r="G255" s="10">
        <v>253</v>
      </c>
      <c r="H255" s="155">
        <v>0.6</v>
      </c>
    </row>
    <row r="256" spans="3:8" x14ac:dyDescent="0.2">
      <c r="C256" s="154">
        <v>254</v>
      </c>
      <c r="D256" s="10">
        <v>0.3</v>
      </c>
      <c r="E256" s="10">
        <v>254</v>
      </c>
      <c r="F256" s="10">
        <v>0.6</v>
      </c>
      <c r="G256" s="10">
        <v>254</v>
      </c>
      <c r="H256" s="155">
        <v>0.6</v>
      </c>
    </row>
    <row r="257" spans="3:8" x14ac:dyDescent="0.2">
      <c r="C257" s="154">
        <v>255</v>
      </c>
      <c r="D257" s="10">
        <v>0.3</v>
      </c>
      <c r="E257" s="10">
        <v>255</v>
      </c>
      <c r="F257" s="10">
        <v>0.6</v>
      </c>
      <c r="G257" s="10">
        <v>255</v>
      </c>
      <c r="H257" s="155">
        <v>0.6</v>
      </c>
    </row>
    <row r="258" spans="3:8" x14ac:dyDescent="0.2">
      <c r="C258" s="154">
        <v>256</v>
      </c>
      <c r="D258" s="10">
        <v>0.3</v>
      </c>
      <c r="E258" s="10">
        <v>256</v>
      </c>
      <c r="F258" s="10">
        <v>0.6</v>
      </c>
      <c r="G258" s="10">
        <v>256</v>
      </c>
      <c r="H258" s="155">
        <v>0.6</v>
      </c>
    </row>
    <row r="259" spans="3:8" x14ac:dyDescent="0.2">
      <c r="C259" s="154">
        <v>257</v>
      </c>
      <c r="D259" s="10">
        <v>0.3</v>
      </c>
      <c r="E259" s="10">
        <v>257</v>
      </c>
      <c r="F259" s="10">
        <v>0.6</v>
      </c>
      <c r="G259" s="10">
        <v>257</v>
      </c>
      <c r="H259" s="155">
        <v>0.6</v>
      </c>
    </row>
    <row r="260" spans="3:8" x14ac:dyDescent="0.2">
      <c r="C260" s="154">
        <v>258</v>
      </c>
      <c r="D260" s="10">
        <v>0.3</v>
      </c>
      <c r="E260" s="10">
        <v>258</v>
      </c>
      <c r="F260" s="10">
        <v>0.6</v>
      </c>
      <c r="G260" s="10">
        <v>258</v>
      </c>
      <c r="H260" s="155">
        <v>0.6</v>
      </c>
    </row>
    <row r="261" spans="3:8" x14ac:dyDescent="0.2">
      <c r="C261" s="154">
        <v>259</v>
      </c>
      <c r="D261" s="10">
        <v>0.3</v>
      </c>
      <c r="E261" s="10">
        <v>259</v>
      </c>
      <c r="F261" s="10">
        <v>0.6</v>
      </c>
      <c r="G261" s="10">
        <v>259</v>
      </c>
      <c r="H261" s="155">
        <v>0.6</v>
      </c>
    </row>
    <row r="262" spans="3:8" ht="13.5" thickBot="1" x14ac:dyDescent="0.25">
      <c r="C262" s="156">
        <v>260</v>
      </c>
      <c r="D262" s="157">
        <v>0.3</v>
      </c>
      <c r="E262" s="157">
        <v>260</v>
      </c>
      <c r="F262" s="157">
        <v>0.6</v>
      </c>
      <c r="G262" s="157">
        <v>260</v>
      </c>
      <c r="H262" s="158">
        <v>0.6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E1011"/>
  <sheetViews>
    <sheetView view="pageBreakPreview" zoomScale="85" zoomScaleNormal="85" zoomScaleSheetLayoutView="85" workbookViewId="0">
      <selection activeCell="U9" sqref="U9"/>
    </sheetView>
  </sheetViews>
  <sheetFormatPr baseColWidth="10" defaultColWidth="12.5703125" defaultRowHeight="15" customHeight="1" x14ac:dyDescent="0.2"/>
  <cols>
    <col min="1" max="1" width="12.5703125" style="11" customWidth="1"/>
    <col min="2" max="2" width="16.7109375" style="11" customWidth="1"/>
    <col min="3" max="3" width="33.42578125" style="11" customWidth="1"/>
    <col min="4" max="4" width="5.5703125" style="11" customWidth="1"/>
    <col min="5" max="5" width="8" style="11" customWidth="1"/>
    <col min="6" max="6" width="9.7109375" style="11" customWidth="1"/>
    <col min="7" max="7" width="10.42578125" style="11" customWidth="1"/>
    <col min="8" max="8" width="6.7109375" style="11" bestFit="1" customWidth="1"/>
    <col min="9" max="9" width="9.28515625" style="11" customWidth="1"/>
    <col min="10" max="12" width="11.28515625" style="11" customWidth="1"/>
    <col min="13" max="13" width="10.5703125" style="11" customWidth="1"/>
    <col min="14" max="14" width="11.28515625" style="11" customWidth="1"/>
    <col min="15" max="29" width="10.5703125" style="11" customWidth="1"/>
    <col min="30" max="16384" width="12.5703125" style="11"/>
  </cols>
  <sheetData>
    <row r="1" spans="1:31" ht="15" customHeight="1" x14ac:dyDescent="0.2">
      <c r="A1" s="214"/>
      <c r="B1" s="215"/>
      <c r="C1" s="215"/>
      <c r="D1" s="189" t="str">
        <f>Instructivo!C1</f>
        <v>PLANILLA DE CARGAS DE 1 HASTA 260 MEDIDORES PARA EDIFICIOS O PH CON GABINETES DE MEDICIÓN</v>
      </c>
      <c r="E1" s="190"/>
      <c r="F1" s="190"/>
      <c r="G1" s="190"/>
      <c r="H1" s="190"/>
      <c r="I1" s="190"/>
      <c r="J1" s="35" t="s">
        <v>42</v>
      </c>
      <c r="K1" s="192" t="str">
        <f>Instructivo!J1</f>
        <v>GIP-PLLA-EL-BT-0001</v>
      </c>
      <c r="L1" s="192"/>
      <c r="M1" s="192"/>
      <c r="N1" s="193"/>
    </row>
    <row r="2" spans="1:31" ht="15" customHeight="1" x14ac:dyDescent="0.2">
      <c r="A2" s="216"/>
      <c r="B2" s="217"/>
      <c r="C2" s="217"/>
      <c r="D2" s="191"/>
      <c r="E2" s="191"/>
      <c r="F2" s="191"/>
      <c r="G2" s="191"/>
      <c r="H2" s="191"/>
      <c r="I2" s="191"/>
      <c r="J2" s="36" t="s">
        <v>28</v>
      </c>
      <c r="K2" s="55" t="str">
        <f>Instructivo!J2</f>
        <v>DGL/GO</v>
      </c>
      <c r="L2" s="37" t="s">
        <v>29</v>
      </c>
      <c r="M2" s="212" t="str">
        <f>Instructivo!L2</f>
        <v>06</v>
      </c>
      <c r="N2" s="213"/>
    </row>
    <row r="3" spans="1:31" ht="15" customHeight="1" x14ac:dyDescent="0.2">
      <c r="A3" s="216"/>
      <c r="B3" s="217"/>
      <c r="C3" s="217"/>
      <c r="D3" s="191" t="str">
        <f>Instructivo!C3</f>
        <v>PLANILLA DE CARGAS PARA EDIFICIOS O PH CON GABINETES DE MEDICIÓN</v>
      </c>
      <c r="E3" s="191"/>
      <c r="F3" s="191"/>
      <c r="G3" s="191"/>
      <c r="H3" s="191"/>
      <c r="I3" s="191"/>
      <c r="J3" s="196" t="s">
        <v>30</v>
      </c>
      <c r="K3" s="196"/>
      <c r="L3" s="197" t="str">
        <f>Instructivo!K3</f>
        <v>Vigente</v>
      </c>
      <c r="M3" s="197"/>
      <c r="N3" s="198"/>
    </row>
    <row r="4" spans="1:31" ht="15" customHeight="1" x14ac:dyDescent="0.2">
      <c r="A4" s="216"/>
      <c r="B4" s="217"/>
      <c r="C4" s="217"/>
      <c r="D4" s="191"/>
      <c r="E4" s="191"/>
      <c r="F4" s="191"/>
      <c r="G4" s="191"/>
      <c r="H4" s="191"/>
      <c r="I4" s="191"/>
      <c r="J4" s="196" t="s">
        <v>31</v>
      </c>
      <c r="K4" s="196"/>
      <c r="L4" s="210" t="str">
        <f>Instructivo!K4</f>
        <v>21/01/2026</v>
      </c>
      <c r="M4" s="210"/>
      <c r="N4" s="211"/>
    </row>
    <row r="5" spans="1:31" ht="15" customHeight="1" thickBot="1" x14ac:dyDescent="0.25">
      <c r="A5" s="207" t="s">
        <v>27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9"/>
    </row>
    <row r="6" spans="1:31" ht="15" customHeight="1" x14ac:dyDescent="0.2">
      <c r="A6" s="218" t="s">
        <v>80</v>
      </c>
      <c r="B6" s="219"/>
      <c r="C6" s="219"/>
      <c r="D6" s="219"/>
      <c r="E6" s="219"/>
      <c r="F6" s="205"/>
      <c r="G6" s="205"/>
      <c r="H6" s="205"/>
      <c r="I6" s="205"/>
      <c r="J6" s="205"/>
      <c r="K6" s="205"/>
      <c r="L6" s="205"/>
      <c r="M6" s="205"/>
      <c r="N6" s="206"/>
    </row>
    <row r="7" spans="1:31" ht="14.25" customHeight="1" x14ac:dyDescent="0.2">
      <c r="A7" s="241" t="s">
        <v>73</v>
      </c>
      <c r="B7" s="240"/>
      <c r="C7" s="247"/>
      <c r="D7" s="247"/>
      <c r="E7" s="247"/>
      <c r="F7" s="247"/>
      <c r="G7" s="247"/>
      <c r="H7" s="240" t="s">
        <v>76</v>
      </c>
      <c r="I7" s="240"/>
      <c r="J7" s="240"/>
      <c r="K7" s="242"/>
      <c r="L7" s="242"/>
      <c r="M7" s="242"/>
      <c r="N7" s="243"/>
    </row>
    <row r="8" spans="1:31" ht="14.25" customHeight="1" x14ac:dyDescent="0.2">
      <c r="A8" s="241" t="s">
        <v>72</v>
      </c>
      <c r="B8" s="240"/>
      <c r="C8" s="244"/>
      <c r="D8" s="245"/>
      <c r="E8" s="245"/>
      <c r="F8" s="245"/>
      <c r="G8" s="246"/>
      <c r="H8" s="240" t="s">
        <v>44</v>
      </c>
      <c r="I8" s="240"/>
      <c r="J8" s="240"/>
      <c r="K8" s="242"/>
      <c r="L8" s="242"/>
      <c r="M8" s="242"/>
      <c r="N8" s="243"/>
    </row>
    <row r="9" spans="1:31" ht="14.25" customHeight="1" x14ac:dyDescent="0.2">
      <c r="A9" s="241" t="s">
        <v>43</v>
      </c>
      <c r="B9" s="240"/>
      <c r="C9" s="260" t="str">
        <f>IF(A13=0,"",COUNT(Tabla4[Suministro Nº]))</f>
        <v/>
      </c>
      <c r="D9" s="260"/>
      <c r="E9" s="260"/>
      <c r="F9" s="260"/>
      <c r="G9" s="260"/>
      <c r="H9" s="240" t="s">
        <v>45</v>
      </c>
      <c r="I9" s="240"/>
      <c r="J9" s="240"/>
      <c r="K9" s="242"/>
      <c r="L9" s="242"/>
      <c r="M9" s="242"/>
      <c r="N9" s="243"/>
    </row>
    <row r="10" spans="1:31" ht="18.75" customHeight="1" thickBot="1" x14ac:dyDescent="0.25">
      <c r="A10" s="248" t="s">
        <v>46</v>
      </c>
      <c r="B10" s="249"/>
      <c r="C10" s="249"/>
      <c r="D10" s="249"/>
      <c r="E10" s="249"/>
      <c r="F10" s="250"/>
      <c r="G10" s="172"/>
      <c r="H10" s="240" t="s">
        <v>83</v>
      </c>
      <c r="I10" s="240"/>
      <c r="J10" s="240"/>
      <c r="K10" s="247"/>
      <c r="L10" s="242"/>
      <c r="M10" s="242"/>
      <c r="N10" s="243"/>
    </row>
    <row r="11" spans="1:31" ht="20.25" customHeight="1" thickBot="1" x14ac:dyDescent="0.25">
      <c r="A11" s="264" t="s">
        <v>50</v>
      </c>
      <c r="B11" s="265"/>
      <c r="C11" s="265"/>
      <c r="D11" s="265"/>
      <c r="E11" s="265"/>
      <c r="F11" s="265"/>
      <c r="G11" s="265"/>
      <c r="H11" s="265"/>
      <c r="I11" s="266"/>
      <c r="J11" s="261" t="s">
        <v>47</v>
      </c>
      <c r="K11" s="262"/>
      <c r="L11" s="262"/>
      <c r="M11" s="262"/>
      <c r="N11" s="263"/>
    </row>
    <row r="12" spans="1:31" ht="47.25" customHeight="1" x14ac:dyDescent="0.2">
      <c r="A12" s="122" t="s">
        <v>48</v>
      </c>
      <c r="B12" s="126" t="s">
        <v>75</v>
      </c>
      <c r="C12" s="125" t="s">
        <v>49</v>
      </c>
      <c r="D12" s="64" t="s">
        <v>0</v>
      </c>
      <c r="E12" s="64" t="s">
        <v>74</v>
      </c>
      <c r="F12" s="64" t="s">
        <v>71</v>
      </c>
      <c r="G12" s="64" t="s">
        <v>3</v>
      </c>
      <c r="H12" s="64" t="s">
        <v>2</v>
      </c>
      <c r="I12" s="63" t="s">
        <v>15</v>
      </c>
      <c r="J12" s="63" t="s">
        <v>16</v>
      </c>
      <c r="K12" s="63" t="s">
        <v>17</v>
      </c>
      <c r="L12" s="63" t="s">
        <v>18</v>
      </c>
      <c r="M12" s="64" t="s">
        <v>77</v>
      </c>
      <c r="N12" s="131" t="s">
        <v>1</v>
      </c>
    </row>
    <row r="13" spans="1:31" ht="13.9" customHeight="1" x14ac:dyDescent="0.2">
      <c r="A13" s="123"/>
      <c r="B13" s="123"/>
      <c r="C13" s="58"/>
      <c r="D13" s="59"/>
      <c r="E13" s="60"/>
      <c r="F13" s="56"/>
      <c r="G13" s="61"/>
      <c r="H13" s="62"/>
      <c r="I13" s="159"/>
      <c r="J13" s="57" t="str">
        <f>IF(H13="R",I13*1000/(220*0.85),"")</f>
        <v/>
      </c>
      <c r="K13" s="57" t="str">
        <f>IF(H13="S",I13*1000/(220*0.85),"")</f>
        <v/>
      </c>
      <c r="L13" s="57" t="str">
        <f>IF(H13="T",I13*1000/(220*0.85),"")</f>
        <v/>
      </c>
      <c r="M13" s="57" t="str">
        <f>IF(H13="RST",I13*1000/(380*1.73*0.85),"")</f>
        <v/>
      </c>
      <c r="N13" s="128"/>
      <c r="P13" s="13"/>
      <c r="AD13" s="13"/>
      <c r="AE13" s="13"/>
    </row>
    <row r="14" spans="1:31" ht="13.9" customHeight="1" x14ac:dyDescent="0.2">
      <c r="A14" s="123"/>
      <c r="B14" s="123"/>
      <c r="C14" s="58"/>
      <c r="D14" s="59"/>
      <c r="E14" s="60"/>
      <c r="F14" s="56"/>
      <c r="G14" s="61"/>
      <c r="H14" s="62"/>
      <c r="I14" s="159"/>
      <c r="J14" s="57" t="str">
        <f t="shared" ref="J14:J22" si="0">IF(H14="R",I14*1000/(220*0.85),"")</f>
        <v/>
      </c>
      <c r="K14" s="57" t="str">
        <f t="shared" ref="K14:K22" si="1">IF(H14="S",I14*1000/(220*0.85),"")</f>
        <v/>
      </c>
      <c r="L14" s="57" t="str">
        <f t="shared" ref="L14:L22" si="2">IF(H14="T",I14*1000/(220*0.85),"")</f>
        <v/>
      </c>
      <c r="M14" s="57" t="str">
        <f t="shared" ref="M14:M22" si="3">IF(H14="RST",I14*1000/(380*1.73*0.85),"")</f>
        <v/>
      </c>
      <c r="N14" s="128"/>
      <c r="P14" s="13"/>
      <c r="AD14" s="13"/>
      <c r="AE14" s="13"/>
    </row>
    <row r="15" spans="1:31" ht="13.9" customHeight="1" x14ac:dyDescent="0.2">
      <c r="A15" s="123"/>
      <c r="B15" s="123"/>
      <c r="C15" s="58"/>
      <c r="D15" s="59"/>
      <c r="E15" s="60"/>
      <c r="F15" s="56"/>
      <c r="G15" s="61"/>
      <c r="H15" s="62"/>
      <c r="I15" s="159"/>
      <c r="J15" s="57" t="str">
        <f t="shared" si="0"/>
        <v/>
      </c>
      <c r="K15" s="57" t="str">
        <f t="shared" si="1"/>
        <v/>
      </c>
      <c r="L15" s="57" t="str">
        <f t="shared" si="2"/>
        <v/>
      </c>
      <c r="M15" s="57" t="str">
        <f t="shared" si="3"/>
        <v/>
      </c>
      <c r="N15" s="128"/>
      <c r="P15" s="13"/>
      <c r="AD15" s="13"/>
      <c r="AE15" s="13"/>
    </row>
    <row r="16" spans="1:31" ht="13.9" customHeight="1" x14ac:dyDescent="0.2">
      <c r="A16" s="123"/>
      <c r="B16" s="123"/>
      <c r="C16" s="58"/>
      <c r="D16" s="59"/>
      <c r="E16" s="60"/>
      <c r="F16" s="56"/>
      <c r="G16" s="61"/>
      <c r="H16" s="62"/>
      <c r="I16" s="159"/>
      <c r="J16" s="57" t="str">
        <f t="shared" si="0"/>
        <v/>
      </c>
      <c r="K16" s="57" t="str">
        <f t="shared" si="1"/>
        <v/>
      </c>
      <c r="L16" s="57" t="str">
        <f t="shared" si="2"/>
        <v/>
      </c>
      <c r="M16" s="57" t="str">
        <f t="shared" si="3"/>
        <v/>
      </c>
      <c r="N16" s="128"/>
      <c r="P16" s="81"/>
      <c r="AD16" s="13"/>
      <c r="AE16" s="13"/>
    </row>
    <row r="17" spans="1:31" ht="13.9" customHeight="1" x14ac:dyDescent="0.2">
      <c r="A17" s="123"/>
      <c r="B17" s="123"/>
      <c r="C17" s="58"/>
      <c r="D17" s="59"/>
      <c r="E17" s="60"/>
      <c r="F17" s="56"/>
      <c r="G17" s="61"/>
      <c r="H17" s="62"/>
      <c r="I17" s="159"/>
      <c r="J17" s="57" t="str">
        <f t="shared" si="0"/>
        <v/>
      </c>
      <c r="K17" s="57" t="str">
        <f t="shared" si="1"/>
        <v/>
      </c>
      <c r="L17" s="57" t="str">
        <f t="shared" si="2"/>
        <v/>
      </c>
      <c r="M17" s="57" t="str">
        <f t="shared" si="3"/>
        <v/>
      </c>
      <c r="N17" s="128"/>
      <c r="P17" s="13"/>
      <c r="AD17" s="13"/>
      <c r="AE17" s="13"/>
    </row>
    <row r="18" spans="1:31" ht="13.9" customHeight="1" x14ac:dyDescent="0.2">
      <c r="A18" s="123"/>
      <c r="B18" s="123"/>
      <c r="C18" s="58"/>
      <c r="D18" s="59"/>
      <c r="E18" s="60"/>
      <c r="F18" s="56"/>
      <c r="G18" s="61"/>
      <c r="H18" s="62"/>
      <c r="I18" s="159"/>
      <c r="J18" s="57" t="str">
        <f t="shared" si="0"/>
        <v/>
      </c>
      <c r="K18" s="57" t="str">
        <f t="shared" si="1"/>
        <v/>
      </c>
      <c r="L18" s="57" t="str">
        <f t="shared" si="2"/>
        <v/>
      </c>
      <c r="M18" s="57" t="str">
        <f t="shared" si="3"/>
        <v/>
      </c>
      <c r="N18" s="128"/>
      <c r="P18" s="13"/>
      <c r="AD18" s="13"/>
      <c r="AE18" s="13"/>
    </row>
    <row r="19" spans="1:31" ht="13.9" customHeight="1" x14ac:dyDescent="0.2">
      <c r="A19" s="123"/>
      <c r="B19" s="123"/>
      <c r="C19" s="58"/>
      <c r="D19" s="59"/>
      <c r="E19" s="60"/>
      <c r="F19" s="56"/>
      <c r="G19" s="61"/>
      <c r="H19" s="62"/>
      <c r="I19" s="159"/>
      <c r="J19" s="57" t="str">
        <f t="shared" si="0"/>
        <v/>
      </c>
      <c r="K19" s="57" t="str">
        <f t="shared" si="1"/>
        <v/>
      </c>
      <c r="L19" s="57" t="str">
        <f t="shared" si="2"/>
        <v/>
      </c>
      <c r="M19" s="57" t="str">
        <f t="shared" si="3"/>
        <v/>
      </c>
      <c r="N19" s="128"/>
      <c r="P19" s="13"/>
      <c r="AD19" s="13"/>
      <c r="AE19" s="13"/>
    </row>
    <row r="20" spans="1:31" ht="13.9" customHeight="1" x14ac:dyDescent="0.2">
      <c r="A20" s="123"/>
      <c r="B20" s="123"/>
      <c r="C20" s="58"/>
      <c r="D20" s="59"/>
      <c r="E20" s="60"/>
      <c r="F20" s="56"/>
      <c r="G20" s="61"/>
      <c r="H20" s="62"/>
      <c r="I20" s="159"/>
      <c r="J20" s="57" t="str">
        <f t="shared" si="0"/>
        <v/>
      </c>
      <c r="K20" s="57" t="str">
        <f t="shared" si="1"/>
        <v/>
      </c>
      <c r="L20" s="57" t="str">
        <f t="shared" si="2"/>
        <v/>
      </c>
      <c r="M20" s="57" t="str">
        <f t="shared" si="3"/>
        <v/>
      </c>
      <c r="N20" s="128"/>
      <c r="P20" s="13"/>
      <c r="AD20" s="13"/>
      <c r="AE20" s="13"/>
    </row>
    <row r="21" spans="1:31" ht="13.9" customHeight="1" x14ac:dyDescent="0.2">
      <c r="A21" s="123"/>
      <c r="B21" s="123"/>
      <c r="C21" s="58"/>
      <c r="D21" s="59"/>
      <c r="E21" s="60"/>
      <c r="F21" s="56"/>
      <c r="G21" s="61"/>
      <c r="H21" s="62"/>
      <c r="I21" s="159"/>
      <c r="J21" s="57" t="str">
        <f t="shared" si="0"/>
        <v/>
      </c>
      <c r="K21" s="57" t="str">
        <f t="shared" si="1"/>
        <v/>
      </c>
      <c r="L21" s="57" t="str">
        <f t="shared" si="2"/>
        <v/>
      </c>
      <c r="M21" s="57" t="str">
        <f t="shared" si="3"/>
        <v/>
      </c>
      <c r="N21" s="128"/>
      <c r="P21" s="13"/>
      <c r="AD21" s="13"/>
      <c r="AE21" s="13"/>
    </row>
    <row r="22" spans="1:31" ht="13.9" customHeight="1" x14ac:dyDescent="0.2">
      <c r="A22" s="123"/>
      <c r="B22" s="123"/>
      <c r="C22" s="58"/>
      <c r="D22" s="59"/>
      <c r="E22" s="60"/>
      <c r="F22" s="56"/>
      <c r="G22" s="61"/>
      <c r="H22" s="62"/>
      <c r="I22" s="159"/>
      <c r="J22" s="57" t="str">
        <f t="shared" si="0"/>
        <v/>
      </c>
      <c r="K22" s="57" t="str">
        <f t="shared" si="1"/>
        <v/>
      </c>
      <c r="L22" s="57" t="str">
        <f t="shared" si="2"/>
        <v/>
      </c>
      <c r="M22" s="57" t="str">
        <f t="shared" si="3"/>
        <v/>
      </c>
      <c r="N22" s="128"/>
      <c r="P22" s="13"/>
      <c r="AD22" s="13"/>
      <c r="AE22" s="13"/>
    </row>
    <row r="23" spans="1:31" ht="13.9" customHeight="1" x14ac:dyDescent="0.2">
      <c r="A23" s="123"/>
      <c r="B23" s="123"/>
      <c r="C23" s="58"/>
      <c r="D23" s="59"/>
      <c r="E23" s="60"/>
      <c r="F23" s="56"/>
      <c r="G23" s="61"/>
      <c r="H23" s="62"/>
      <c r="I23" s="159"/>
      <c r="J23" s="57" t="str">
        <f t="shared" ref="J23:J27" si="4">IF(H23="R",I23*1000/(220*0.85),"")</f>
        <v/>
      </c>
      <c r="K23" s="57" t="str">
        <f t="shared" ref="K23:K27" si="5">IF(H23="S",I23*1000/(220*0.85),"")</f>
        <v/>
      </c>
      <c r="L23" s="57" t="str">
        <f t="shared" ref="L23:L27" si="6">IF(H23="T",I23*1000/(220*0.85),"")</f>
        <v/>
      </c>
      <c r="M23" s="57" t="str">
        <f t="shared" ref="M23:M27" si="7">IF(H23="RST",I23*1000/(380*1.73*0.85),"")</f>
        <v/>
      </c>
      <c r="N23" s="128"/>
      <c r="P23" s="13"/>
      <c r="AD23" s="13"/>
      <c r="AE23" s="13"/>
    </row>
    <row r="24" spans="1:31" ht="13.9" customHeight="1" x14ac:dyDescent="0.2">
      <c r="A24" s="123"/>
      <c r="B24" s="123"/>
      <c r="C24" s="58"/>
      <c r="D24" s="59"/>
      <c r="E24" s="60"/>
      <c r="F24" s="56"/>
      <c r="G24" s="61"/>
      <c r="H24" s="62"/>
      <c r="I24" s="159"/>
      <c r="J24" s="57" t="str">
        <f t="shared" si="4"/>
        <v/>
      </c>
      <c r="K24" s="57" t="str">
        <f t="shared" si="5"/>
        <v/>
      </c>
      <c r="L24" s="57" t="str">
        <f t="shared" si="6"/>
        <v/>
      </c>
      <c r="M24" s="57" t="str">
        <f t="shared" si="7"/>
        <v/>
      </c>
      <c r="N24" s="128"/>
      <c r="P24" s="13"/>
      <c r="AD24" s="13"/>
      <c r="AE24" s="13"/>
    </row>
    <row r="25" spans="1:31" ht="13.9" customHeight="1" x14ac:dyDescent="0.2">
      <c r="A25" s="123"/>
      <c r="B25" s="123"/>
      <c r="C25" s="58"/>
      <c r="D25" s="59"/>
      <c r="E25" s="60"/>
      <c r="F25" s="56"/>
      <c r="G25" s="61"/>
      <c r="H25" s="62"/>
      <c r="I25" s="159"/>
      <c r="J25" s="57" t="str">
        <f t="shared" si="4"/>
        <v/>
      </c>
      <c r="K25" s="57" t="str">
        <f t="shared" si="5"/>
        <v/>
      </c>
      <c r="L25" s="57" t="str">
        <f t="shared" si="6"/>
        <v/>
      </c>
      <c r="M25" s="57" t="str">
        <f t="shared" si="7"/>
        <v/>
      </c>
      <c r="N25" s="128"/>
      <c r="P25" s="13"/>
      <c r="AD25" s="13"/>
      <c r="AE25" s="13"/>
    </row>
    <row r="26" spans="1:31" ht="13.9" customHeight="1" x14ac:dyDescent="0.2">
      <c r="A26" s="123"/>
      <c r="B26" s="123"/>
      <c r="C26" s="58"/>
      <c r="D26" s="59"/>
      <c r="E26" s="60"/>
      <c r="F26" s="56"/>
      <c r="G26" s="61"/>
      <c r="H26" s="62"/>
      <c r="I26" s="159"/>
      <c r="J26" s="57" t="str">
        <f t="shared" si="4"/>
        <v/>
      </c>
      <c r="K26" s="57" t="str">
        <f t="shared" si="5"/>
        <v/>
      </c>
      <c r="L26" s="57" t="str">
        <f t="shared" si="6"/>
        <v/>
      </c>
      <c r="M26" s="57" t="str">
        <f t="shared" si="7"/>
        <v/>
      </c>
      <c r="N26" s="128"/>
      <c r="P26" s="13"/>
      <c r="AD26" s="13"/>
      <c r="AE26" s="13"/>
    </row>
    <row r="27" spans="1:31" ht="13.9" customHeight="1" thickBot="1" x14ac:dyDescent="0.25">
      <c r="A27" s="124"/>
      <c r="B27" s="124"/>
      <c r="C27" s="65"/>
      <c r="D27" s="66"/>
      <c r="E27" s="67"/>
      <c r="F27" s="68"/>
      <c r="G27" s="61"/>
      <c r="H27" s="69"/>
      <c r="I27" s="160"/>
      <c r="J27" s="73" t="str">
        <f t="shared" si="4"/>
        <v/>
      </c>
      <c r="K27" s="73" t="str">
        <f t="shared" si="5"/>
        <v/>
      </c>
      <c r="L27" s="73" t="str">
        <f t="shared" si="6"/>
        <v/>
      </c>
      <c r="M27" s="73" t="str">
        <f t="shared" si="7"/>
        <v/>
      </c>
      <c r="N27" s="129"/>
      <c r="P27" s="13"/>
      <c r="AD27" s="13"/>
      <c r="AE27" s="13"/>
    </row>
    <row r="28" spans="1:31" ht="13.9" customHeight="1" x14ac:dyDescent="0.2">
      <c r="A28" s="257" t="s">
        <v>92</v>
      </c>
      <c r="B28" s="258"/>
      <c r="C28" s="258"/>
      <c r="D28" s="259"/>
      <c r="E28" s="255" t="str">
        <f>IF(E34=0,"N/A",1)</f>
        <v>N/A</v>
      </c>
      <c r="F28" s="255"/>
      <c r="G28" s="255"/>
      <c r="H28" s="255"/>
      <c r="I28" s="255"/>
      <c r="J28" s="255"/>
      <c r="K28" s="255"/>
      <c r="L28" s="255"/>
      <c r="M28" s="255"/>
      <c r="N28" s="256"/>
      <c r="O28" s="13"/>
      <c r="AC28" s="13"/>
      <c r="AD28" s="13"/>
    </row>
    <row r="29" spans="1:31" ht="12.75" customHeight="1" x14ac:dyDescent="0.2">
      <c r="A29" s="221" t="s">
        <v>93</v>
      </c>
      <c r="B29" s="251"/>
      <c r="C29" s="251"/>
      <c r="D29" s="252"/>
      <c r="E29" s="253" t="str">
        <f>IF(Auxiliar1!J21&lt;&gt;0,Auxiliar1!J21,"N/A")</f>
        <v>N/A</v>
      </c>
      <c r="F29" s="253"/>
      <c r="G29" s="253"/>
      <c r="H29" s="253"/>
      <c r="I29" s="253"/>
      <c r="J29" s="253"/>
      <c r="K29" s="253"/>
      <c r="L29" s="253"/>
      <c r="M29" s="253"/>
      <c r="N29" s="254"/>
    </row>
    <row r="30" spans="1:31" ht="12.75" customHeight="1" x14ac:dyDescent="0.2">
      <c r="A30" s="221" t="s">
        <v>94</v>
      </c>
      <c r="B30" s="251"/>
      <c r="C30" s="251"/>
      <c r="D30" s="252"/>
      <c r="E30" s="253" t="str">
        <f>IF(Auxiliar1!K21&lt;&gt;0,Auxiliar1!K21,"N/A")</f>
        <v>N/A</v>
      </c>
      <c r="F30" s="253"/>
      <c r="G30" s="253"/>
      <c r="H30" s="253"/>
      <c r="I30" s="253"/>
      <c r="J30" s="253"/>
      <c r="K30" s="253"/>
      <c r="L30" s="253"/>
      <c r="M30" s="253"/>
      <c r="N30" s="254"/>
    </row>
    <row r="31" spans="1:31" ht="12.75" customHeight="1" x14ac:dyDescent="0.2">
      <c r="A31" s="221" t="s">
        <v>95</v>
      </c>
      <c r="B31" s="251"/>
      <c r="C31" s="251"/>
      <c r="D31" s="252"/>
      <c r="E31" s="253" t="str">
        <f>IF(Auxiliar1!L21&lt;&gt;0,Auxiliar1!L21,"N/A")</f>
        <v>N/A</v>
      </c>
      <c r="F31" s="253"/>
      <c r="G31" s="253"/>
      <c r="H31" s="253"/>
      <c r="I31" s="253"/>
      <c r="J31" s="253"/>
      <c r="K31" s="253"/>
      <c r="L31" s="253"/>
      <c r="M31" s="253"/>
      <c r="N31" s="254"/>
      <c r="P31" s="15"/>
    </row>
    <row r="32" spans="1:31" ht="12.75" customHeight="1" x14ac:dyDescent="0.2">
      <c r="A32" s="267" t="s">
        <v>96</v>
      </c>
      <c r="B32" s="268"/>
      <c r="C32" s="268"/>
      <c r="D32" s="269"/>
      <c r="E32" s="270">
        <f>COUNTIF(Tabla4[Potencia Unitaria 
(kW)],10)</f>
        <v>0</v>
      </c>
      <c r="F32" s="271"/>
      <c r="G32" s="271"/>
      <c r="H32" s="271"/>
      <c r="I32" s="271"/>
      <c r="J32" s="271"/>
      <c r="K32" s="271"/>
      <c r="L32" s="271"/>
      <c r="M32" s="271"/>
      <c r="N32" s="272"/>
      <c r="P32" s="15"/>
    </row>
    <row r="33" spans="1:16" ht="12.75" customHeight="1" x14ac:dyDescent="0.2">
      <c r="A33" s="267" t="s">
        <v>97</v>
      </c>
      <c r="B33" s="268"/>
      <c r="C33" s="268"/>
      <c r="D33" s="269"/>
      <c r="E33" s="270">
        <f>COUNTIF(Tabla4[Potencia Unitaria 
(kW)],4)+COUNTIF(Tabla4[Potencia Unitaria 
(kW)],6)</f>
        <v>0</v>
      </c>
      <c r="F33" s="271"/>
      <c r="G33" s="271"/>
      <c r="H33" s="271"/>
      <c r="I33" s="271"/>
      <c r="J33" s="271"/>
      <c r="K33" s="271"/>
      <c r="L33" s="271"/>
      <c r="M33" s="271"/>
      <c r="N33" s="272"/>
      <c r="P33" s="15"/>
    </row>
    <row r="34" spans="1:16" ht="12.75" customHeight="1" x14ac:dyDescent="0.2">
      <c r="A34" s="267" t="s">
        <v>91</v>
      </c>
      <c r="B34" s="268"/>
      <c r="C34" s="268"/>
      <c r="D34" s="269"/>
      <c r="E34" s="270">
        <f>COUNTIF(Tabla4[Potencia Unitaria 
(kW)],"&gt;10")</f>
        <v>0</v>
      </c>
      <c r="F34" s="271"/>
      <c r="G34" s="271"/>
      <c r="H34" s="271"/>
      <c r="I34" s="271"/>
      <c r="J34" s="271"/>
      <c r="K34" s="271"/>
      <c r="L34" s="271"/>
      <c r="M34" s="271"/>
      <c r="N34" s="272"/>
      <c r="P34" s="15"/>
    </row>
    <row r="35" spans="1:16" ht="12.75" customHeight="1" x14ac:dyDescent="0.2">
      <c r="A35" s="221" t="s">
        <v>98</v>
      </c>
      <c r="B35" s="222"/>
      <c r="C35" s="222"/>
      <c r="D35" s="223"/>
      <c r="E35" s="232">
        <f>SUMIFS(J13:J27,G13:G27,"Viv/Dpto",I13:I27,"&lt;=10")*Auxiliar1!J21+SUMIFS(J13:J27,G13:G27,"L.C",I13:I27,"&lt;=10")*Auxiliar1!K21+SUMIFS(J13:J27,G13:G27,"S.C",I13:I27,"&lt;=10")*Auxiliar1!L21+SUMIFS(M13:M27,G13:G27,"Viv/Dpto",I13:I27,"&lt;=10")*Auxiliar1!J21+SUMIFS(M13:M27,G13:G27,"L.C",I13:I27,"&lt;=10")*Auxiliar1!K21+SUMIFS(M13:M27,G13:G27,"S.C",I13:I27,"&lt;=10")*Auxiliar1!L21+SUMIF(I13:I27,"&gt;10",J13:J27)+SUMIF(I13:I27,"&gt;10",M13:M27)</f>
        <v>0</v>
      </c>
      <c r="F35" s="232"/>
      <c r="G35" s="232"/>
      <c r="H35" s="232"/>
      <c r="I35" s="232"/>
      <c r="J35" s="232"/>
      <c r="K35" s="232"/>
      <c r="L35" s="232"/>
      <c r="M35" s="232"/>
      <c r="N35" s="233"/>
      <c r="P35" s="15"/>
    </row>
    <row r="36" spans="1:16" ht="12.75" customHeight="1" x14ac:dyDescent="0.2">
      <c r="A36" s="221" t="s">
        <v>99</v>
      </c>
      <c r="B36" s="222"/>
      <c r="C36" s="222"/>
      <c r="D36" s="223"/>
      <c r="E36" s="232">
        <f>SUMIFS(K13:K27,G13:G27,"Viv/Dpto",I13:I27,"&lt;=10")*Auxiliar1!J21+SUMIFS(K13:K27,G13:G27,"L.C",I13:I27,"&lt;=10")*Auxiliar1!K21+SUMIFS(K13:K27,G13:G27,"S.C",I13:I27,"&lt;=10")*Auxiliar1!L21+SUMIFS(M13:M27,G13:G27,"Viv/Dpto",I13:I27,"&lt;=10")*Auxiliar1!J21+SUMIFS(M13:M27,G13:G27,"L.C",I13:I27,"&lt;=10")*Auxiliar1!K21+SUMIFS(M13:M27,G13:G27,"S.C",I13:I27,"&lt;=10")*Auxiliar1!L21+SUMIF(I13:I27,"&gt;10",K13:K27)+SUMIF(I13:I27,"&gt;10",M13:M27)</f>
        <v>0</v>
      </c>
      <c r="F36" s="232"/>
      <c r="G36" s="232"/>
      <c r="H36" s="232"/>
      <c r="I36" s="232"/>
      <c r="J36" s="232"/>
      <c r="K36" s="232"/>
      <c r="L36" s="232"/>
      <c r="M36" s="232"/>
      <c r="N36" s="233"/>
      <c r="P36" s="15"/>
    </row>
    <row r="37" spans="1:16" ht="12.75" customHeight="1" x14ac:dyDescent="0.2">
      <c r="A37" s="221" t="s">
        <v>100</v>
      </c>
      <c r="B37" s="222"/>
      <c r="C37" s="222"/>
      <c r="D37" s="223"/>
      <c r="E37" s="232">
        <f>SUMIFS(L13:L27,G13:G27,"Viv/Dpto",I13:I27,"&lt;=10")*Auxiliar1!J21+SUMIFS(L13:L27,G13:G27,"L.C",I13:I27,"&lt;=10")*Auxiliar1!K21+SUMIFS(L13:L27,G13:G27,"S.C",I13:I27,"&lt;=10")*Auxiliar1!L21+SUMIFS(M13:M27,G13:G27,"Viv/Dpto",I13:I27,"&lt;=10")*Auxiliar1!J21+SUMIFS(M13:M27,G13:G27,"L.C",I13:I27,"&lt;=10")*Auxiliar1!K21+SUMIFS(M13:M27,G13:G27,"S.C",I13:I27,"&lt;=10")*Auxiliar1!L21+SUMIF(I13:I27,"&gt;10",L13:L27)+SUMIF(I13:I27,"&gt;10",M13:M27)</f>
        <v>0</v>
      </c>
      <c r="F37" s="232"/>
      <c r="G37" s="232"/>
      <c r="H37" s="232"/>
      <c r="I37" s="232"/>
      <c r="J37" s="232"/>
      <c r="K37" s="232"/>
      <c r="L37" s="232"/>
      <c r="M37" s="232"/>
      <c r="N37" s="233"/>
      <c r="P37" s="15"/>
    </row>
    <row r="38" spans="1:16" ht="12.75" customHeight="1" x14ac:dyDescent="0.2">
      <c r="A38" s="237" t="s">
        <v>51</v>
      </c>
      <c r="B38" s="238"/>
      <c r="C38" s="238"/>
      <c r="D38" s="239"/>
      <c r="E38" s="230">
        <f>(MAX(E35:M37)*380*1.73*0.85)/1000</f>
        <v>0</v>
      </c>
      <c r="F38" s="230"/>
      <c r="G38" s="230"/>
      <c r="H38" s="230"/>
      <c r="I38" s="230"/>
      <c r="J38" s="230"/>
      <c r="K38" s="230"/>
      <c r="L38" s="230"/>
      <c r="M38" s="230"/>
      <c r="N38" s="231"/>
    </row>
    <row r="39" spans="1:16" ht="12.75" customHeight="1" x14ac:dyDescent="0.2">
      <c r="A39" s="234" t="s">
        <v>25</v>
      </c>
      <c r="B39" s="235"/>
      <c r="C39" s="235"/>
      <c r="D39" s="236"/>
      <c r="E39" s="228">
        <f>MAX(E35:M37)</f>
        <v>0</v>
      </c>
      <c r="F39" s="228"/>
      <c r="G39" s="228"/>
      <c r="H39" s="228"/>
      <c r="I39" s="228"/>
      <c r="J39" s="228"/>
      <c r="K39" s="228"/>
      <c r="L39" s="228"/>
      <c r="M39" s="228"/>
      <c r="N39" s="229"/>
    </row>
    <row r="40" spans="1:16" ht="12.75" customHeight="1" x14ac:dyDescent="0.2">
      <c r="A40" s="234" t="s">
        <v>26</v>
      </c>
      <c r="B40" s="235"/>
      <c r="C40" s="235"/>
      <c r="D40" s="236"/>
      <c r="E40" s="228">
        <f>E39*0.85/0.8</f>
        <v>0</v>
      </c>
      <c r="F40" s="228"/>
      <c r="G40" s="228"/>
      <c r="H40" s="228"/>
      <c r="I40" s="228"/>
      <c r="J40" s="228"/>
      <c r="K40" s="228"/>
      <c r="L40" s="228"/>
      <c r="M40" s="228"/>
      <c r="N40" s="229"/>
    </row>
    <row r="41" spans="1:16" ht="12.75" customHeight="1" x14ac:dyDescent="0.2">
      <c r="A41" s="279" t="s">
        <v>34</v>
      </c>
      <c r="B41" s="280"/>
      <c r="C41" s="280"/>
      <c r="D41" s="280"/>
      <c r="E41" s="278" t="s">
        <v>35</v>
      </c>
      <c r="F41" s="278"/>
      <c r="G41" s="278"/>
      <c r="H41" s="54"/>
      <c r="I41" s="277" t="s">
        <v>11</v>
      </c>
      <c r="J41" s="277"/>
      <c r="K41" s="277"/>
      <c r="L41" s="226"/>
      <c r="M41" s="226"/>
      <c r="N41" s="227"/>
    </row>
    <row r="42" spans="1:16" ht="12.75" customHeight="1" thickBot="1" x14ac:dyDescent="0.25">
      <c r="A42" s="275" t="s">
        <v>14</v>
      </c>
      <c r="B42" s="276"/>
      <c r="C42" s="276"/>
      <c r="D42" s="276"/>
      <c r="E42" s="273" t="s">
        <v>12</v>
      </c>
      <c r="F42" s="273"/>
      <c r="G42" s="273"/>
      <c r="H42" s="19"/>
      <c r="I42" s="274" t="s">
        <v>13</v>
      </c>
      <c r="J42" s="274"/>
      <c r="K42" s="274"/>
      <c r="L42" s="224">
        <f>L41*H42</f>
        <v>0</v>
      </c>
      <c r="M42" s="224"/>
      <c r="N42" s="225"/>
    </row>
    <row r="43" spans="1:16" ht="12.75" customHeight="1" x14ac:dyDescent="0.2">
      <c r="A43" s="220"/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</row>
    <row r="44" spans="1:16" ht="12.75" customHeight="1" x14ac:dyDescent="0.2">
      <c r="A44" s="220"/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</row>
    <row r="45" spans="1:16" ht="12.75" customHeight="1" x14ac:dyDescent="0.2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</row>
    <row r="46" spans="1:16" ht="12.75" customHeight="1" x14ac:dyDescent="0.2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</row>
    <row r="47" spans="1:16" ht="12.75" customHeight="1" x14ac:dyDescent="0.2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</row>
    <row r="48" spans="1:16" ht="12.75" customHeight="1" x14ac:dyDescent="0.2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</row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</sheetData>
  <sheetProtection sheet="1" objects="1" scenarios="1"/>
  <mergeCells count="64">
    <mergeCell ref="A32:D32"/>
    <mergeCell ref="A33:D33"/>
    <mergeCell ref="A34:D34"/>
    <mergeCell ref="E32:N32"/>
    <mergeCell ref="E42:G42"/>
    <mergeCell ref="I42:K42"/>
    <mergeCell ref="A42:D42"/>
    <mergeCell ref="I41:K41"/>
    <mergeCell ref="E41:G41"/>
    <mergeCell ref="A41:D41"/>
    <mergeCell ref="A39:D39"/>
    <mergeCell ref="A36:D36"/>
    <mergeCell ref="A37:D37"/>
    <mergeCell ref="E33:N33"/>
    <mergeCell ref="E34:N34"/>
    <mergeCell ref="H10:J10"/>
    <mergeCell ref="K10:N10"/>
    <mergeCell ref="A10:F10"/>
    <mergeCell ref="A9:B9"/>
    <mergeCell ref="A31:D31"/>
    <mergeCell ref="A30:D30"/>
    <mergeCell ref="A29:D29"/>
    <mergeCell ref="E30:N30"/>
    <mergeCell ref="E29:N29"/>
    <mergeCell ref="E28:N28"/>
    <mergeCell ref="A28:D28"/>
    <mergeCell ref="C9:G9"/>
    <mergeCell ref="E31:N31"/>
    <mergeCell ref="J11:N11"/>
    <mergeCell ref="A11:I11"/>
    <mergeCell ref="H7:J7"/>
    <mergeCell ref="H8:J8"/>
    <mergeCell ref="A7:B7"/>
    <mergeCell ref="A8:B8"/>
    <mergeCell ref="K9:N9"/>
    <mergeCell ref="K8:N8"/>
    <mergeCell ref="K7:N7"/>
    <mergeCell ref="C8:G8"/>
    <mergeCell ref="C7:G7"/>
    <mergeCell ref="H9:J9"/>
    <mergeCell ref="A43:N44"/>
    <mergeCell ref="A35:D35"/>
    <mergeCell ref="L42:N42"/>
    <mergeCell ref="L41:N41"/>
    <mergeCell ref="E40:N40"/>
    <mergeCell ref="E39:N39"/>
    <mergeCell ref="E38:N38"/>
    <mergeCell ref="E37:N37"/>
    <mergeCell ref="E36:N36"/>
    <mergeCell ref="E35:N35"/>
    <mergeCell ref="A40:D40"/>
    <mergeCell ref="A38:D38"/>
    <mergeCell ref="K1:N1"/>
    <mergeCell ref="F6:N6"/>
    <mergeCell ref="A5:N5"/>
    <mergeCell ref="L4:N4"/>
    <mergeCell ref="L3:N3"/>
    <mergeCell ref="M2:N2"/>
    <mergeCell ref="J4:K4"/>
    <mergeCell ref="A1:C4"/>
    <mergeCell ref="D1:I2"/>
    <mergeCell ref="D3:I4"/>
    <mergeCell ref="J3:K3"/>
    <mergeCell ref="A6:E6"/>
  </mergeCells>
  <phoneticPr fontId="20" type="noConversion"/>
  <conditionalFormatting sqref="C7:G7 K7:K10 C8 C9:G9 A13:F27">
    <cfRule type="containsBlanks" dxfId="62" priority="9">
      <formula>LEN(TRIM(A7))=0</formula>
    </cfRule>
  </conditionalFormatting>
  <conditionalFormatting sqref="D1:I2">
    <cfRule type="containsBlanks" dxfId="61" priority="5">
      <formula>LEN(TRIM(D1))=0</formula>
    </cfRule>
  </conditionalFormatting>
  <conditionalFormatting sqref="F6">
    <cfRule type="containsBlanks" dxfId="59" priority="3">
      <formula>LEN(TRIM(F6))=0</formula>
    </cfRule>
  </conditionalFormatting>
  <conditionalFormatting sqref="G10">
    <cfRule type="containsBlanks" dxfId="58" priority="2">
      <formula>LEN(TRIM(G10))=0</formula>
    </cfRule>
  </conditionalFormatting>
  <conditionalFormatting sqref="G13:I27">
    <cfRule type="containsBlanks" dxfId="57" priority="1">
      <formula>LEN(TRIM(G13))=0</formula>
    </cfRule>
  </conditionalFormatting>
  <conditionalFormatting sqref="L42">
    <cfRule type="expression" dxfId="56" priority="4">
      <formula>$L$42&lt;$E$39</formula>
    </cfRule>
  </conditionalFormatting>
  <conditionalFormatting sqref="N13:N27 L41 H41:H42">
    <cfRule type="containsBlanks" dxfId="55" priority="7">
      <formula>LEN(TRIM(H13))=0</formula>
    </cfRule>
  </conditionalFormatting>
  <dataValidations count="3">
    <dataValidation type="list" allowBlank="1" showInputMessage="1" showErrorMessage="1" sqref="H13:H27" xr:uid="{00000000-0002-0000-0000-000002000000}">
      <formula1>"R,S,T,RST"</formula1>
    </dataValidation>
    <dataValidation type="list" allowBlank="1" showInputMessage="1" showErrorMessage="1" sqref="F6" xr:uid="{13593D56-ABFA-43A6-89A6-683120C8173A}">
      <formula1>"PROYECTO, CONFORME A OBRA"</formula1>
    </dataValidation>
    <dataValidation type="list" allowBlank="1" showInputMessage="1" showErrorMessage="1" sqref="G13:G27" xr:uid="{82CC0CBD-D463-4008-96FC-EABBD34B7207}">
      <formula1>"Viv/Dpto,L.C,S.C"</formula1>
    </dataValidation>
  </dataValidations>
  <printOptions horizontalCentered="1"/>
  <pageMargins left="0" right="0" top="0" bottom="0.59055118110236227" header="0" footer="0"/>
  <pageSetup paperSize="9" scale="88" fitToHeight="0" orientation="landscape" r:id="rId1"/>
  <headerFooter>
    <oddFooter>&amp;CPágina &amp;P</oddFooter>
  </headerFooter>
  <ignoredErrors>
    <ignoredError sqref="C9" unlockedFormula="1"/>
  </ignoredError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8BDC6CEF-220C-4D19-96B9-62BF2D1A8CDB}">
            <xm:f>NOT(ISERROR(SEARCH("COLOCAR EL TITULO DEL PROYECTO",D1)))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D1:I2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18C7-C448-4B87-A81E-401059C36384}">
  <sheetPr codeName="Hoja3"/>
  <dimension ref="A1:AD1051"/>
  <sheetViews>
    <sheetView view="pageBreakPreview" zoomScale="85" zoomScaleNormal="85" zoomScaleSheetLayoutView="85" workbookViewId="0">
      <selection activeCell="H60" sqref="H60"/>
    </sheetView>
  </sheetViews>
  <sheetFormatPr baseColWidth="10" defaultColWidth="12.5703125" defaultRowHeight="15" customHeight="1" x14ac:dyDescent="0.2"/>
  <cols>
    <col min="1" max="1" width="11.140625" style="11" customWidth="1"/>
    <col min="2" max="2" width="18.85546875" style="11" customWidth="1"/>
    <col min="3" max="3" width="28.42578125" style="11" customWidth="1"/>
    <col min="4" max="4" width="6.42578125" style="11" customWidth="1"/>
    <col min="5" max="5" width="9.42578125" style="11" customWidth="1"/>
    <col min="6" max="6" width="10" style="11" customWidth="1"/>
    <col min="7" max="7" width="9.85546875" style="11" customWidth="1"/>
    <col min="8" max="8" width="6.7109375" style="11" bestFit="1" customWidth="1"/>
    <col min="9" max="9" width="9" style="11" bestFit="1" customWidth="1"/>
    <col min="10" max="11" width="11.42578125" style="11" customWidth="1"/>
    <col min="12" max="12" width="12.5703125" style="11" customWidth="1"/>
    <col min="13" max="13" width="10.5703125" style="11" customWidth="1"/>
    <col min="14" max="14" width="11.85546875" style="11" customWidth="1"/>
    <col min="15" max="28" width="10.5703125" style="11" customWidth="1"/>
    <col min="29" max="16384" width="12.5703125" style="11"/>
  </cols>
  <sheetData>
    <row r="1" spans="1:30" ht="30" customHeight="1" x14ac:dyDescent="0.2">
      <c r="A1" s="214"/>
      <c r="B1" s="215"/>
      <c r="C1" s="215"/>
      <c r="D1" s="190" t="str">
        <f>'PC 1 a 15 Med.'!D1:I2</f>
        <v>PLANILLA DE CARGAS DE 1 HASTA 260 MEDIDORES PARA EDIFICIOS O PH CON GABINETES DE MEDICIÓN</v>
      </c>
      <c r="E1" s="190"/>
      <c r="F1" s="190"/>
      <c r="G1" s="190"/>
      <c r="H1" s="190"/>
      <c r="I1" s="190"/>
      <c r="J1" s="35" t="s">
        <v>42</v>
      </c>
      <c r="K1" s="192" t="str">
        <f>Instructivo!J1</f>
        <v>GIP-PLLA-EL-BT-0001</v>
      </c>
      <c r="L1" s="192"/>
      <c r="M1" s="192"/>
      <c r="N1" s="193"/>
    </row>
    <row r="2" spans="1:30" ht="12.75" customHeight="1" x14ac:dyDescent="0.2">
      <c r="A2" s="216"/>
      <c r="B2" s="217"/>
      <c r="C2" s="217"/>
      <c r="D2" s="191"/>
      <c r="E2" s="191"/>
      <c r="F2" s="191"/>
      <c r="G2" s="191"/>
      <c r="H2" s="191"/>
      <c r="I2" s="191"/>
      <c r="J2" s="36" t="s">
        <v>28</v>
      </c>
      <c r="K2" s="55" t="str">
        <f>Instructivo!J2</f>
        <v>DGL/GO</v>
      </c>
      <c r="L2" s="37" t="s">
        <v>29</v>
      </c>
      <c r="M2" s="212" t="str">
        <f>Instructivo!L2</f>
        <v>06</v>
      </c>
      <c r="N2" s="213"/>
    </row>
    <row r="3" spans="1:30" ht="12.75" customHeight="1" x14ac:dyDescent="0.2">
      <c r="A3" s="216"/>
      <c r="B3" s="217"/>
      <c r="C3" s="217"/>
      <c r="D3" s="191" t="str">
        <f>Instructivo!C3</f>
        <v>PLANILLA DE CARGAS PARA EDIFICIOS O PH CON GABINETES DE MEDICIÓN</v>
      </c>
      <c r="E3" s="191"/>
      <c r="F3" s="191"/>
      <c r="G3" s="191"/>
      <c r="H3" s="191"/>
      <c r="I3" s="191"/>
      <c r="J3" s="196" t="s">
        <v>30</v>
      </c>
      <c r="K3" s="196"/>
      <c r="L3" s="197" t="str">
        <f>Instructivo!K3</f>
        <v>Vigente</v>
      </c>
      <c r="M3" s="197"/>
      <c r="N3" s="198"/>
    </row>
    <row r="4" spans="1:30" ht="13.5" customHeight="1" x14ac:dyDescent="0.2">
      <c r="A4" s="216"/>
      <c r="B4" s="217"/>
      <c r="C4" s="217"/>
      <c r="D4" s="191"/>
      <c r="E4" s="191"/>
      <c r="F4" s="191"/>
      <c r="G4" s="191"/>
      <c r="H4" s="191"/>
      <c r="I4" s="191"/>
      <c r="J4" s="196" t="s">
        <v>31</v>
      </c>
      <c r="K4" s="196"/>
      <c r="L4" s="210" t="str">
        <f>Instructivo!K4</f>
        <v>21/01/2026</v>
      </c>
      <c r="M4" s="210"/>
      <c r="N4" s="211"/>
    </row>
    <row r="5" spans="1:30" ht="12.75" customHeight="1" thickBot="1" x14ac:dyDescent="0.25">
      <c r="A5" s="180" t="s">
        <v>27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2"/>
      <c r="O5"/>
    </row>
    <row r="6" spans="1:30" ht="15" customHeight="1" x14ac:dyDescent="0.2">
      <c r="A6" s="218" t="s">
        <v>80</v>
      </c>
      <c r="B6" s="219"/>
      <c r="C6" s="219"/>
      <c r="D6" s="219"/>
      <c r="E6" s="219"/>
      <c r="F6" s="205"/>
      <c r="G6" s="205"/>
      <c r="H6" s="205"/>
      <c r="I6" s="205"/>
      <c r="J6" s="205"/>
      <c r="K6" s="205"/>
      <c r="L6" s="205"/>
      <c r="M6" s="205"/>
      <c r="N6" s="206"/>
    </row>
    <row r="7" spans="1:30" ht="14.25" customHeight="1" x14ac:dyDescent="0.2">
      <c r="A7" s="241" t="s">
        <v>78</v>
      </c>
      <c r="B7" s="240"/>
      <c r="C7" s="247"/>
      <c r="D7" s="247"/>
      <c r="E7" s="247"/>
      <c r="F7" s="247"/>
      <c r="G7" s="247"/>
      <c r="H7" s="240" t="s">
        <v>76</v>
      </c>
      <c r="I7" s="240"/>
      <c r="J7" s="240"/>
      <c r="K7" s="242"/>
      <c r="L7" s="242"/>
      <c r="M7" s="242"/>
      <c r="N7" s="243"/>
    </row>
    <row r="8" spans="1:30" ht="14.25" customHeight="1" x14ac:dyDescent="0.2">
      <c r="A8" s="241" t="s">
        <v>72</v>
      </c>
      <c r="B8" s="240"/>
      <c r="C8" s="247"/>
      <c r="D8" s="247"/>
      <c r="E8" s="247"/>
      <c r="F8" s="247"/>
      <c r="G8" s="247"/>
      <c r="H8" s="240" t="s">
        <v>44</v>
      </c>
      <c r="I8" s="240"/>
      <c r="J8" s="240"/>
      <c r="K8" s="242"/>
      <c r="L8" s="242"/>
      <c r="M8" s="242"/>
      <c r="N8" s="243"/>
    </row>
    <row r="9" spans="1:30" ht="14.25" customHeight="1" x14ac:dyDescent="0.2">
      <c r="A9" s="241" t="s">
        <v>43</v>
      </c>
      <c r="B9" s="240"/>
      <c r="C9" s="260" t="str">
        <f>IF(A13=0,"",COUNT(Tabla6[Suministro Nº],Tabla8[Suministro Nº]))</f>
        <v/>
      </c>
      <c r="D9" s="260"/>
      <c r="E9" s="260"/>
      <c r="F9" s="260"/>
      <c r="G9" s="260"/>
      <c r="H9" s="240" t="s">
        <v>45</v>
      </c>
      <c r="I9" s="240"/>
      <c r="J9" s="240"/>
      <c r="K9" s="242"/>
      <c r="L9" s="242"/>
      <c r="M9" s="242"/>
      <c r="N9" s="243"/>
    </row>
    <row r="10" spans="1:30" ht="25.5" customHeight="1" thickBot="1" x14ac:dyDescent="0.25">
      <c r="A10" s="248" t="s">
        <v>46</v>
      </c>
      <c r="B10" s="249"/>
      <c r="C10" s="249"/>
      <c r="D10" s="249"/>
      <c r="E10" s="249"/>
      <c r="F10" s="250"/>
      <c r="G10" s="173"/>
      <c r="H10" s="240" t="s">
        <v>83</v>
      </c>
      <c r="I10" s="240"/>
      <c r="J10" s="240"/>
      <c r="K10" s="242"/>
      <c r="L10" s="242"/>
      <c r="M10" s="242"/>
      <c r="N10" s="243"/>
    </row>
    <row r="11" spans="1:30" ht="24.75" customHeight="1" thickBot="1" x14ac:dyDescent="0.25">
      <c r="A11" s="264" t="s">
        <v>50</v>
      </c>
      <c r="B11" s="265"/>
      <c r="C11" s="265"/>
      <c r="D11" s="265"/>
      <c r="E11" s="265"/>
      <c r="F11" s="265"/>
      <c r="G11" s="265"/>
      <c r="H11" s="265"/>
      <c r="I11" s="266"/>
      <c r="J11" s="261" t="s">
        <v>47</v>
      </c>
      <c r="K11" s="262"/>
      <c r="L11" s="262"/>
      <c r="M11" s="262"/>
      <c r="N11" s="263"/>
    </row>
    <row r="12" spans="1:30" ht="52.5" customHeight="1" x14ac:dyDescent="0.2">
      <c r="A12" s="122" t="s">
        <v>48</v>
      </c>
      <c r="B12" s="126" t="s">
        <v>79</v>
      </c>
      <c r="C12" s="125" t="s">
        <v>49</v>
      </c>
      <c r="D12" s="64" t="s">
        <v>0</v>
      </c>
      <c r="E12" s="64" t="s">
        <v>74</v>
      </c>
      <c r="F12" s="64" t="s">
        <v>71</v>
      </c>
      <c r="G12" s="64" t="s">
        <v>3</v>
      </c>
      <c r="H12" s="64" t="s">
        <v>2</v>
      </c>
      <c r="I12" s="63" t="s">
        <v>15</v>
      </c>
      <c r="J12" s="63" t="s">
        <v>16</v>
      </c>
      <c r="K12" s="63" t="s">
        <v>17</v>
      </c>
      <c r="L12" s="63" t="s">
        <v>18</v>
      </c>
      <c r="M12" s="64" t="s">
        <v>77</v>
      </c>
      <c r="N12" s="131" t="s">
        <v>1</v>
      </c>
    </row>
    <row r="13" spans="1:30" ht="13.9" customHeight="1" x14ac:dyDescent="0.2">
      <c r="A13" s="100"/>
      <c r="B13" s="132"/>
      <c r="C13" s="82"/>
      <c r="D13" s="83"/>
      <c r="E13" s="84"/>
      <c r="F13" s="85"/>
      <c r="G13" s="86"/>
      <c r="H13" s="87"/>
      <c r="I13" s="163"/>
      <c r="J13" s="95" t="str">
        <f>IF(H13="R",I13*1000/(220*0.85),"")</f>
        <v/>
      </c>
      <c r="K13" s="95" t="str">
        <f>IF(H13="S",I13*1000/(220*0.85),"")</f>
        <v/>
      </c>
      <c r="L13" s="95" t="str">
        <f>IF(H13="T",I13*1000/(220*0.85),"")</f>
        <v/>
      </c>
      <c r="M13" s="95" t="str">
        <f>IF(H13="RST",I13*1000/(380*1.73*0.85),"")</f>
        <v/>
      </c>
      <c r="N13" s="88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ht="13.9" customHeight="1" x14ac:dyDescent="0.2">
      <c r="A14" s="100"/>
      <c r="B14" s="132"/>
      <c r="C14" s="82"/>
      <c r="D14" s="83"/>
      <c r="E14" s="84"/>
      <c r="F14" s="85"/>
      <c r="G14" s="86"/>
      <c r="H14" s="62"/>
      <c r="I14" s="163"/>
      <c r="J14" s="95" t="str">
        <f t="shared" ref="J14:J22" si="0">IF(H14="R",I14*1000/(220*0.85),"")</f>
        <v/>
      </c>
      <c r="K14" s="95" t="str">
        <f t="shared" ref="K14:K22" si="1">IF(H14="S",I14*1000/(220*0.85),"")</f>
        <v/>
      </c>
      <c r="L14" s="95" t="str">
        <f t="shared" ref="L14:L22" si="2">IF(H14="T",I14*1000/(220*0.85),"")</f>
        <v/>
      </c>
      <c r="M14" s="95" t="str">
        <f t="shared" ref="M14:M22" si="3">IF(H14="RST",I14*1000/(380*1.73*0.85),"")</f>
        <v/>
      </c>
      <c r="N14" s="88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ht="13.9" customHeight="1" x14ac:dyDescent="0.2">
      <c r="A15" s="100"/>
      <c r="B15" s="132"/>
      <c r="C15" s="82"/>
      <c r="D15" s="83"/>
      <c r="E15" s="84"/>
      <c r="F15" s="85"/>
      <c r="G15" s="86"/>
      <c r="H15" s="62"/>
      <c r="I15" s="163"/>
      <c r="J15" s="95" t="str">
        <f t="shared" si="0"/>
        <v/>
      </c>
      <c r="K15" s="95" t="str">
        <f t="shared" si="1"/>
        <v/>
      </c>
      <c r="L15" s="95" t="str">
        <f t="shared" si="2"/>
        <v/>
      </c>
      <c r="M15" s="95" t="str">
        <f t="shared" si="3"/>
        <v/>
      </c>
      <c r="N15" s="88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ht="13.9" customHeight="1" x14ac:dyDescent="0.2">
      <c r="A16" s="100"/>
      <c r="B16" s="132"/>
      <c r="C16" s="82"/>
      <c r="D16" s="83"/>
      <c r="E16" s="84"/>
      <c r="F16" s="85"/>
      <c r="G16" s="86"/>
      <c r="H16" s="62"/>
      <c r="I16" s="163"/>
      <c r="J16" s="95" t="str">
        <f t="shared" si="0"/>
        <v/>
      </c>
      <c r="K16" s="95" t="str">
        <f t="shared" si="1"/>
        <v/>
      </c>
      <c r="L16" s="95" t="str">
        <f t="shared" si="2"/>
        <v/>
      </c>
      <c r="M16" s="95" t="str">
        <f t="shared" si="3"/>
        <v/>
      </c>
      <c r="N16" s="88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t="13.9" customHeight="1" x14ac:dyDescent="0.2">
      <c r="A17" s="100"/>
      <c r="B17" s="132"/>
      <c r="C17" s="82"/>
      <c r="D17" s="83"/>
      <c r="E17" s="84"/>
      <c r="F17" s="85"/>
      <c r="G17" s="86"/>
      <c r="H17" s="62"/>
      <c r="I17" s="163"/>
      <c r="J17" s="95" t="str">
        <f t="shared" si="0"/>
        <v/>
      </c>
      <c r="K17" s="95" t="str">
        <f t="shared" si="1"/>
        <v/>
      </c>
      <c r="L17" s="95" t="str">
        <f t="shared" si="2"/>
        <v/>
      </c>
      <c r="M17" s="95" t="str">
        <f t="shared" si="3"/>
        <v/>
      </c>
      <c r="N17" s="88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t="13.9" customHeight="1" x14ac:dyDescent="0.2">
      <c r="A18" s="100"/>
      <c r="B18" s="132"/>
      <c r="C18" s="82"/>
      <c r="D18" s="83"/>
      <c r="E18" s="84"/>
      <c r="F18" s="85"/>
      <c r="G18" s="86"/>
      <c r="H18" s="87"/>
      <c r="I18" s="163"/>
      <c r="J18" s="95" t="str">
        <f t="shared" si="0"/>
        <v/>
      </c>
      <c r="K18" s="95" t="str">
        <f t="shared" si="1"/>
        <v/>
      </c>
      <c r="L18" s="95" t="str">
        <f t="shared" si="2"/>
        <v/>
      </c>
      <c r="M18" s="95" t="str">
        <f t="shared" si="3"/>
        <v/>
      </c>
      <c r="N18" s="88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t="13.9" customHeight="1" x14ac:dyDescent="0.2">
      <c r="A19" s="100"/>
      <c r="B19" s="132"/>
      <c r="C19" s="82"/>
      <c r="D19" s="83"/>
      <c r="E19" s="84"/>
      <c r="F19" s="85"/>
      <c r="G19" s="86"/>
      <c r="H19" s="87"/>
      <c r="I19" s="163"/>
      <c r="J19" s="95" t="str">
        <f t="shared" si="0"/>
        <v/>
      </c>
      <c r="K19" s="95" t="str">
        <f t="shared" si="1"/>
        <v/>
      </c>
      <c r="L19" s="95" t="str">
        <f t="shared" si="2"/>
        <v/>
      </c>
      <c r="M19" s="95" t="str">
        <f t="shared" si="3"/>
        <v/>
      </c>
      <c r="N19" s="88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t="13.9" customHeight="1" x14ac:dyDescent="0.2">
      <c r="A20" s="100"/>
      <c r="B20" s="132"/>
      <c r="C20" s="82"/>
      <c r="D20" s="83"/>
      <c r="E20" s="84"/>
      <c r="F20" s="85"/>
      <c r="G20" s="86"/>
      <c r="H20" s="87"/>
      <c r="I20" s="163"/>
      <c r="J20" s="95" t="str">
        <f t="shared" si="0"/>
        <v/>
      </c>
      <c r="K20" s="95" t="str">
        <f t="shared" si="1"/>
        <v/>
      </c>
      <c r="L20" s="95" t="str">
        <f t="shared" si="2"/>
        <v/>
      </c>
      <c r="M20" s="95" t="str">
        <f t="shared" si="3"/>
        <v/>
      </c>
      <c r="N20" s="88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t="13.9" customHeight="1" x14ac:dyDescent="0.2">
      <c r="A21" s="100"/>
      <c r="B21" s="132"/>
      <c r="C21" s="82"/>
      <c r="D21" s="83"/>
      <c r="E21" s="84"/>
      <c r="F21" s="85"/>
      <c r="G21" s="86"/>
      <c r="H21" s="87"/>
      <c r="I21" s="163"/>
      <c r="J21" s="95" t="str">
        <f t="shared" si="0"/>
        <v/>
      </c>
      <c r="K21" s="95" t="str">
        <f t="shared" si="1"/>
        <v/>
      </c>
      <c r="L21" s="95" t="str">
        <f t="shared" si="2"/>
        <v/>
      </c>
      <c r="M21" s="95" t="str">
        <f t="shared" si="3"/>
        <v/>
      </c>
      <c r="N21" s="88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t="13.9" customHeight="1" x14ac:dyDescent="0.2">
      <c r="A22" s="100"/>
      <c r="B22" s="132"/>
      <c r="C22" s="82"/>
      <c r="D22" s="83"/>
      <c r="E22" s="84"/>
      <c r="F22" s="85"/>
      <c r="G22" s="86"/>
      <c r="H22" s="87"/>
      <c r="I22" s="163"/>
      <c r="J22" s="95" t="str">
        <f t="shared" si="0"/>
        <v/>
      </c>
      <c r="K22" s="95" t="str">
        <f t="shared" si="1"/>
        <v/>
      </c>
      <c r="L22" s="95" t="str">
        <f t="shared" si="2"/>
        <v/>
      </c>
      <c r="M22" s="95" t="str">
        <f t="shared" si="3"/>
        <v/>
      </c>
      <c r="N22" s="88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t="13.9" customHeight="1" x14ac:dyDescent="0.2">
      <c r="A23" s="100"/>
      <c r="B23" s="132"/>
      <c r="C23" s="82"/>
      <c r="D23" s="83"/>
      <c r="E23" s="84"/>
      <c r="F23" s="85"/>
      <c r="G23" s="86"/>
      <c r="H23" s="87"/>
      <c r="I23" s="163"/>
      <c r="J23" s="95" t="str">
        <f t="shared" ref="J23:J39" si="4">IF(H23="R",I23*1000/(220*0.85),"")</f>
        <v/>
      </c>
      <c r="K23" s="95" t="str">
        <f t="shared" ref="K23:K39" si="5">IF(H23="S",I23*1000/(220*0.85),"")</f>
        <v/>
      </c>
      <c r="L23" s="95" t="str">
        <f t="shared" ref="L23:L39" si="6">IF(H23="T",I23*1000/(220*0.85),"")</f>
        <v/>
      </c>
      <c r="M23" s="95" t="str">
        <f t="shared" ref="M23:M39" si="7">IF(H23="RST",I23*1000/(380*1.73*0.85),"")</f>
        <v/>
      </c>
      <c r="N23" s="88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t="13.9" customHeight="1" x14ac:dyDescent="0.2">
      <c r="A24" s="100"/>
      <c r="B24" s="132"/>
      <c r="C24" s="82"/>
      <c r="D24" s="83"/>
      <c r="E24" s="84"/>
      <c r="F24" s="85"/>
      <c r="G24" s="86"/>
      <c r="H24" s="87"/>
      <c r="I24" s="163"/>
      <c r="J24" s="95" t="str">
        <f t="shared" si="4"/>
        <v/>
      </c>
      <c r="K24" s="95" t="str">
        <f t="shared" si="5"/>
        <v/>
      </c>
      <c r="L24" s="95" t="str">
        <f t="shared" si="6"/>
        <v/>
      </c>
      <c r="M24" s="95" t="str">
        <f t="shared" si="7"/>
        <v/>
      </c>
      <c r="N24" s="88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t="13.9" customHeight="1" x14ac:dyDescent="0.2">
      <c r="A25" s="100"/>
      <c r="B25" s="132"/>
      <c r="C25" s="82"/>
      <c r="D25" s="83"/>
      <c r="E25" s="84"/>
      <c r="F25" s="85"/>
      <c r="G25" s="86"/>
      <c r="H25" s="87"/>
      <c r="I25" s="163"/>
      <c r="J25" s="95" t="str">
        <f t="shared" si="4"/>
        <v/>
      </c>
      <c r="K25" s="95" t="str">
        <f t="shared" si="5"/>
        <v/>
      </c>
      <c r="L25" s="95" t="str">
        <f t="shared" si="6"/>
        <v/>
      </c>
      <c r="M25" s="95" t="str">
        <f t="shared" si="7"/>
        <v/>
      </c>
      <c r="N25" s="88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3.9" customHeight="1" x14ac:dyDescent="0.2">
      <c r="A26" s="100"/>
      <c r="B26" s="132"/>
      <c r="C26" s="82"/>
      <c r="D26" s="83"/>
      <c r="E26" s="84"/>
      <c r="F26" s="85"/>
      <c r="G26" s="86"/>
      <c r="H26" s="87"/>
      <c r="I26" s="163"/>
      <c r="J26" s="95" t="str">
        <f t="shared" si="4"/>
        <v/>
      </c>
      <c r="K26" s="95" t="str">
        <f t="shared" si="5"/>
        <v/>
      </c>
      <c r="L26" s="95" t="str">
        <f t="shared" si="6"/>
        <v/>
      </c>
      <c r="M26" s="95" t="str">
        <f t="shared" si="7"/>
        <v/>
      </c>
      <c r="N26" s="88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t="13.9" customHeight="1" x14ac:dyDescent="0.2">
      <c r="A27" s="100"/>
      <c r="B27" s="132"/>
      <c r="C27" s="82"/>
      <c r="D27" s="83"/>
      <c r="E27" s="84"/>
      <c r="F27" s="85"/>
      <c r="G27" s="86"/>
      <c r="H27" s="87"/>
      <c r="I27" s="163"/>
      <c r="J27" s="95" t="str">
        <f t="shared" si="4"/>
        <v/>
      </c>
      <c r="K27" s="95" t="str">
        <f t="shared" si="5"/>
        <v/>
      </c>
      <c r="L27" s="95" t="str">
        <f t="shared" si="6"/>
        <v/>
      </c>
      <c r="M27" s="95" t="str">
        <f t="shared" si="7"/>
        <v/>
      </c>
      <c r="N27" s="88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t="13.9" customHeight="1" x14ac:dyDescent="0.2">
      <c r="A28" s="100"/>
      <c r="B28" s="132"/>
      <c r="C28" s="82"/>
      <c r="D28" s="83"/>
      <c r="E28" s="84"/>
      <c r="F28" s="85"/>
      <c r="G28" s="86"/>
      <c r="H28" s="87"/>
      <c r="I28" s="163"/>
      <c r="J28" s="95" t="str">
        <f t="shared" si="4"/>
        <v/>
      </c>
      <c r="K28" s="95" t="str">
        <f t="shared" si="5"/>
        <v/>
      </c>
      <c r="L28" s="95" t="str">
        <f t="shared" si="6"/>
        <v/>
      </c>
      <c r="M28" s="95" t="str">
        <f t="shared" si="7"/>
        <v/>
      </c>
      <c r="N28" s="88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ht="13.9" customHeight="1" x14ac:dyDescent="0.2">
      <c r="A29" s="100"/>
      <c r="B29" s="132"/>
      <c r="C29" s="82"/>
      <c r="D29" s="83"/>
      <c r="E29" s="84"/>
      <c r="F29" s="85"/>
      <c r="G29" s="86"/>
      <c r="H29" s="87"/>
      <c r="I29" s="163"/>
      <c r="J29" s="95" t="str">
        <f t="shared" si="4"/>
        <v/>
      </c>
      <c r="K29" s="95" t="str">
        <f t="shared" si="5"/>
        <v/>
      </c>
      <c r="L29" s="95" t="str">
        <f t="shared" si="6"/>
        <v/>
      </c>
      <c r="M29" s="95" t="str">
        <f t="shared" si="7"/>
        <v/>
      </c>
      <c r="N29" s="88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ht="13.9" customHeight="1" x14ac:dyDescent="0.2">
      <c r="A30" s="100"/>
      <c r="B30" s="132"/>
      <c r="C30" s="82"/>
      <c r="D30" s="83"/>
      <c r="E30" s="84"/>
      <c r="F30" s="85"/>
      <c r="G30" s="86"/>
      <c r="H30" s="87"/>
      <c r="I30" s="163"/>
      <c r="J30" s="95" t="str">
        <f t="shared" si="4"/>
        <v/>
      </c>
      <c r="K30" s="95" t="str">
        <f t="shared" si="5"/>
        <v/>
      </c>
      <c r="L30" s="95" t="str">
        <f t="shared" si="6"/>
        <v/>
      </c>
      <c r="M30" s="95" t="str">
        <f t="shared" si="7"/>
        <v/>
      </c>
      <c r="N30" s="88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t="13.9" customHeight="1" x14ac:dyDescent="0.2">
      <c r="A31" s="100"/>
      <c r="B31" s="132"/>
      <c r="C31" s="82"/>
      <c r="D31" s="83"/>
      <c r="E31" s="84"/>
      <c r="F31" s="85"/>
      <c r="G31" s="86"/>
      <c r="H31" s="87"/>
      <c r="I31" s="163"/>
      <c r="J31" s="95" t="str">
        <f t="shared" si="4"/>
        <v/>
      </c>
      <c r="K31" s="95" t="str">
        <f t="shared" si="5"/>
        <v/>
      </c>
      <c r="L31" s="95" t="str">
        <f t="shared" si="6"/>
        <v/>
      </c>
      <c r="M31" s="95" t="str">
        <f t="shared" si="7"/>
        <v/>
      </c>
      <c r="N31" s="88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t="13.9" customHeight="1" x14ac:dyDescent="0.2">
      <c r="A32" s="100"/>
      <c r="B32" s="132"/>
      <c r="C32" s="82"/>
      <c r="D32" s="83"/>
      <c r="E32" s="84"/>
      <c r="F32" s="85"/>
      <c r="G32" s="86"/>
      <c r="H32" s="87"/>
      <c r="I32" s="163"/>
      <c r="J32" s="95" t="str">
        <f t="shared" si="4"/>
        <v/>
      </c>
      <c r="K32" s="95" t="str">
        <f t="shared" si="5"/>
        <v/>
      </c>
      <c r="L32" s="95" t="str">
        <f t="shared" si="6"/>
        <v/>
      </c>
      <c r="M32" s="95" t="str">
        <f t="shared" si="7"/>
        <v/>
      </c>
      <c r="N32" s="88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ht="13.9" customHeight="1" x14ac:dyDescent="0.2">
      <c r="A33" s="100"/>
      <c r="B33" s="132"/>
      <c r="C33" s="82"/>
      <c r="D33" s="83"/>
      <c r="E33" s="84"/>
      <c r="F33" s="85"/>
      <c r="G33" s="86"/>
      <c r="H33" s="87"/>
      <c r="I33" s="163"/>
      <c r="J33" s="95" t="str">
        <f t="shared" si="4"/>
        <v/>
      </c>
      <c r="K33" s="95" t="str">
        <f t="shared" si="5"/>
        <v/>
      </c>
      <c r="L33" s="95" t="str">
        <f t="shared" si="6"/>
        <v/>
      </c>
      <c r="M33" s="95" t="str">
        <f t="shared" si="7"/>
        <v/>
      </c>
      <c r="N33" s="88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ht="13.9" customHeight="1" x14ac:dyDescent="0.2">
      <c r="A34" s="100"/>
      <c r="B34" s="132"/>
      <c r="C34" s="82"/>
      <c r="D34" s="83"/>
      <c r="E34" s="84"/>
      <c r="F34" s="85"/>
      <c r="G34" s="86"/>
      <c r="H34" s="87"/>
      <c r="I34" s="163"/>
      <c r="J34" s="95" t="str">
        <f t="shared" si="4"/>
        <v/>
      </c>
      <c r="K34" s="95" t="str">
        <f t="shared" si="5"/>
        <v/>
      </c>
      <c r="L34" s="95" t="str">
        <f t="shared" si="6"/>
        <v/>
      </c>
      <c r="M34" s="95" t="str">
        <f t="shared" si="7"/>
        <v/>
      </c>
      <c r="N34" s="88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ht="13.9" customHeight="1" x14ac:dyDescent="0.2">
      <c r="A35" s="100"/>
      <c r="B35" s="132"/>
      <c r="C35" s="82"/>
      <c r="D35" s="83"/>
      <c r="E35" s="84"/>
      <c r="F35" s="85"/>
      <c r="G35" s="86"/>
      <c r="H35" s="87"/>
      <c r="I35" s="163"/>
      <c r="J35" s="95" t="str">
        <f t="shared" si="4"/>
        <v/>
      </c>
      <c r="K35" s="95" t="str">
        <f t="shared" si="5"/>
        <v/>
      </c>
      <c r="L35" s="95" t="str">
        <f t="shared" si="6"/>
        <v/>
      </c>
      <c r="M35" s="95" t="str">
        <f t="shared" si="7"/>
        <v/>
      </c>
      <c r="N35" s="88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ht="13.9" customHeight="1" x14ac:dyDescent="0.2">
      <c r="A36" s="100"/>
      <c r="B36" s="132"/>
      <c r="C36" s="82"/>
      <c r="D36" s="83"/>
      <c r="E36" s="84"/>
      <c r="F36" s="85"/>
      <c r="G36" s="86"/>
      <c r="H36" s="87"/>
      <c r="I36" s="163"/>
      <c r="J36" s="95" t="str">
        <f t="shared" si="4"/>
        <v/>
      </c>
      <c r="K36" s="95" t="str">
        <f t="shared" si="5"/>
        <v/>
      </c>
      <c r="L36" s="95" t="str">
        <f t="shared" si="6"/>
        <v/>
      </c>
      <c r="M36" s="95" t="str">
        <f t="shared" si="7"/>
        <v/>
      </c>
      <c r="N36" s="88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t="13.9" customHeight="1" x14ac:dyDescent="0.2">
      <c r="A37" s="100"/>
      <c r="B37" s="132"/>
      <c r="C37" s="82"/>
      <c r="D37" s="83"/>
      <c r="E37" s="84"/>
      <c r="F37" s="85"/>
      <c r="G37" s="86"/>
      <c r="H37" s="87"/>
      <c r="I37" s="163"/>
      <c r="J37" s="95" t="str">
        <f t="shared" si="4"/>
        <v/>
      </c>
      <c r="K37" s="95" t="str">
        <f t="shared" si="5"/>
        <v/>
      </c>
      <c r="L37" s="95" t="str">
        <f t="shared" si="6"/>
        <v/>
      </c>
      <c r="M37" s="95" t="str">
        <f t="shared" si="7"/>
        <v/>
      </c>
      <c r="N37" s="88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3.9" customHeight="1" x14ac:dyDescent="0.2">
      <c r="A38" s="100"/>
      <c r="B38" s="132"/>
      <c r="C38" s="82"/>
      <c r="D38" s="83"/>
      <c r="E38" s="84"/>
      <c r="F38" s="85"/>
      <c r="G38" s="86"/>
      <c r="H38" s="87"/>
      <c r="I38" s="163"/>
      <c r="J38" s="95" t="str">
        <f t="shared" si="4"/>
        <v/>
      </c>
      <c r="K38" s="95" t="str">
        <f t="shared" si="5"/>
        <v/>
      </c>
      <c r="L38" s="95" t="str">
        <f t="shared" si="6"/>
        <v/>
      </c>
      <c r="M38" s="95" t="str">
        <f t="shared" si="7"/>
        <v/>
      </c>
      <c r="N38" s="88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ht="13.9" customHeight="1" thickBot="1" x14ac:dyDescent="0.25">
      <c r="A39" s="101"/>
      <c r="B39" s="133"/>
      <c r="C39" s="89"/>
      <c r="D39" s="90"/>
      <c r="E39" s="91"/>
      <c r="F39" s="92"/>
      <c r="G39" s="110"/>
      <c r="H39" s="93"/>
      <c r="I39" s="177"/>
      <c r="J39" s="96" t="str">
        <f t="shared" si="4"/>
        <v/>
      </c>
      <c r="K39" s="96" t="str">
        <f t="shared" si="5"/>
        <v/>
      </c>
      <c r="L39" s="96" t="str">
        <f t="shared" si="6"/>
        <v/>
      </c>
      <c r="M39" s="96" t="str">
        <f t="shared" si="7"/>
        <v/>
      </c>
      <c r="N39" s="94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ht="12.75" customHeight="1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162"/>
    </row>
    <row r="41" spans="1:30" ht="12.75" customHeight="1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162"/>
    </row>
    <row r="42" spans="1:30" ht="12.75" customHeight="1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162"/>
    </row>
    <row r="43" spans="1:30" ht="12.75" customHeight="1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162"/>
    </row>
    <row r="44" spans="1:30" ht="12.75" customHeight="1" thickBo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162"/>
    </row>
    <row r="45" spans="1:30" ht="30" customHeight="1" x14ac:dyDescent="0.2">
      <c r="A45" s="214"/>
      <c r="B45" s="215"/>
      <c r="C45" s="215"/>
      <c r="D45" s="285" t="str">
        <f>D1</f>
        <v>PLANILLA DE CARGAS DE 1 HASTA 260 MEDIDORES PARA EDIFICIOS O PH CON GABINETES DE MEDICIÓN</v>
      </c>
      <c r="E45" s="285"/>
      <c r="F45" s="285"/>
      <c r="G45" s="285"/>
      <c r="H45" s="285"/>
      <c r="I45" s="285"/>
      <c r="J45" s="35" t="s">
        <v>42</v>
      </c>
      <c r="K45" s="192" t="str">
        <f>K1</f>
        <v>GIP-PLLA-EL-BT-0001</v>
      </c>
      <c r="L45" s="192"/>
      <c r="M45" s="192"/>
      <c r="N45" s="193"/>
    </row>
    <row r="46" spans="1:30" ht="12.75" customHeight="1" x14ac:dyDescent="0.2">
      <c r="A46" s="216"/>
      <c r="B46" s="217"/>
      <c r="C46" s="217"/>
      <c r="D46" s="286"/>
      <c r="E46" s="286"/>
      <c r="F46" s="286"/>
      <c r="G46" s="286"/>
      <c r="H46" s="286"/>
      <c r="I46" s="286"/>
      <c r="J46" s="36" t="s">
        <v>28</v>
      </c>
      <c r="K46" s="55" t="str">
        <f>K2</f>
        <v>DGL/GO</v>
      </c>
      <c r="L46" s="37" t="s">
        <v>29</v>
      </c>
      <c r="M46" s="212" t="str">
        <f>M2</f>
        <v>06</v>
      </c>
      <c r="N46" s="213"/>
    </row>
    <row r="47" spans="1:30" ht="12.75" customHeight="1" x14ac:dyDescent="0.2">
      <c r="A47" s="216"/>
      <c r="B47" s="217"/>
      <c r="C47" s="217"/>
      <c r="D47" s="191" t="str">
        <f>D3</f>
        <v>PLANILLA DE CARGAS PARA EDIFICIOS O PH CON GABINETES DE MEDICIÓN</v>
      </c>
      <c r="E47" s="191"/>
      <c r="F47" s="191"/>
      <c r="G47" s="191"/>
      <c r="H47" s="191"/>
      <c r="I47" s="191"/>
      <c r="J47" s="196" t="s">
        <v>30</v>
      </c>
      <c r="K47" s="196"/>
      <c r="L47" s="197" t="str">
        <f>L3</f>
        <v>Vigente</v>
      </c>
      <c r="M47" s="197"/>
      <c r="N47" s="198"/>
    </row>
    <row r="48" spans="1:30" ht="13.5" customHeight="1" x14ac:dyDescent="0.2">
      <c r="A48" s="216"/>
      <c r="B48" s="217"/>
      <c r="C48" s="217"/>
      <c r="D48" s="191"/>
      <c r="E48" s="191"/>
      <c r="F48" s="191"/>
      <c r="G48" s="191"/>
      <c r="H48" s="191"/>
      <c r="I48" s="191"/>
      <c r="J48" s="196" t="s">
        <v>31</v>
      </c>
      <c r="K48" s="196"/>
      <c r="L48" s="210" t="str">
        <f>L4</f>
        <v>21/01/2026</v>
      </c>
      <c r="M48" s="210"/>
      <c r="N48" s="211"/>
    </row>
    <row r="49" spans="1:30" ht="12.75" customHeight="1" thickBot="1" x14ac:dyDescent="0.25">
      <c r="A49" s="180" t="s">
        <v>27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2"/>
    </row>
    <row r="50" spans="1:30" ht="52.5" customHeight="1" x14ac:dyDescent="0.2">
      <c r="A50" s="122" t="s">
        <v>48</v>
      </c>
      <c r="B50" s="126" t="s">
        <v>79</v>
      </c>
      <c r="C50" s="125" t="s">
        <v>49</v>
      </c>
      <c r="D50" s="64" t="s">
        <v>0</v>
      </c>
      <c r="E50" s="64" t="s">
        <v>74</v>
      </c>
      <c r="F50" s="64" t="s">
        <v>71</v>
      </c>
      <c r="G50" s="64" t="s">
        <v>3</v>
      </c>
      <c r="H50" s="64" t="s">
        <v>2</v>
      </c>
      <c r="I50" s="63" t="s">
        <v>15</v>
      </c>
      <c r="J50" s="63" t="s">
        <v>16</v>
      </c>
      <c r="K50" s="63" t="s">
        <v>17</v>
      </c>
      <c r="L50" s="63" t="s">
        <v>18</v>
      </c>
      <c r="M50" s="64" t="s">
        <v>77</v>
      </c>
      <c r="N50" s="131" t="s">
        <v>1</v>
      </c>
    </row>
    <row r="51" spans="1:30" ht="13.9" customHeight="1" x14ac:dyDescent="0.2">
      <c r="A51" s="134"/>
      <c r="B51" s="134"/>
      <c r="C51" s="32"/>
      <c r="D51" s="22"/>
      <c r="E51" s="23"/>
      <c r="F51" s="24"/>
      <c r="G51" s="61"/>
      <c r="H51" s="62"/>
      <c r="I51" s="159"/>
      <c r="J51" s="12" t="str">
        <f>IF(H51="R",I51*1000/(220*0.85),"")</f>
        <v/>
      </c>
      <c r="K51" s="12" t="str">
        <f>IF(H51="S",I51*1000/(220*0.85),"")</f>
        <v/>
      </c>
      <c r="L51" s="12" t="str">
        <f>IF(H51="T",I51*1000/(220*0.85),"")</f>
        <v/>
      </c>
      <c r="M51" s="12" t="str">
        <f>IF(H51="RST",I51*1000/(380*1.73*0.85),"")</f>
        <v/>
      </c>
      <c r="N51" s="138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 ht="13.9" customHeight="1" x14ac:dyDescent="0.2">
      <c r="A52" s="135"/>
      <c r="B52" s="135"/>
      <c r="C52" s="33"/>
      <c r="D52" s="27"/>
      <c r="E52" s="28"/>
      <c r="F52" s="18"/>
      <c r="G52" s="61"/>
      <c r="H52" s="62"/>
      <c r="I52" s="159"/>
      <c r="J52" s="12" t="str">
        <f t="shared" ref="J52:J60" si="8">IF(H52="R",I52*1000/(220*0.85),"")</f>
        <v/>
      </c>
      <c r="K52" s="12" t="str">
        <f t="shared" ref="K52:K60" si="9">IF(H52="S",I52*1000/(220*0.85),"")</f>
        <v/>
      </c>
      <c r="L52" s="12" t="str">
        <f t="shared" ref="L52:L60" si="10">IF(H52="T",I52*1000/(220*0.85),"")</f>
        <v/>
      </c>
      <c r="M52" s="12" t="str">
        <f t="shared" ref="M52:M60" si="11">IF(H52="RST",I52*1000/(380*1.73*0.85),"")</f>
        <v/>
      </c>
      <c r="N52" s="139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ht="13.9" customHeight="1" x14ac:dyDescent="0.2">
      <c r="A53" s="135"/>
      <c r="B53" s="135"/>
      <c r="C53" s="33"/>
      <c r="D53" s="27"/>
      <c r="E53" s="28"/>
      <c r="F53" s="18"/>
      <c r="G53" s="61"/>
      <c r="H53" s="62"/>
      <c r="I53" s="159"/>
      <c r="J53" s="12" t="str">
        <f t="shared" si="8"/>
        <v/>
      </c>
      <c r="K53" s="12" t="str">
        <f t="shared" si="9"/>
        <v/>
      </c>
      <c r="L53" s="12" t="str">
        <f t="shared" si="10"/>
        <v/>
      </c>
      <c r="M53" s="12" t="str">
        <f t="shared" si="11"/>
        <v/>
      </c>
      <c r="N53" s="139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ht="13.9" customHeight="1" x14ac:dyDescent="0.2">
      <c r="A54" s="135"/>
      <c r="B54" s="135"/>
      <c r="C54" s="33"/>
      <c r="D54" s="27"/>
      <c r="E54" s="28"/>
      <c r="F54" s="18"/>
      <c r="G54" s="61"/>
      <c r="H54" s="62"/>
      <c r="I54" s="159"/>
      <c r="J54" s="12" t="str">
        <f t="shared" si="8"/>
        <v/>
      </c>
      <c r="K54" s="12" t="str">
        <f t="shared" si="9"/>
        <v/>
      </c>
      <c r="L54" s="12" t="str">
        <f t="shared" si="10"/>
        <v/>
      </c>
      <c r="M54" s="12" t="str">
        <f t="shared" si="11"/>
        <v/>
      </c>
      <c r="N54" s="139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13.9" customHeight="1" x14ac:dyDescent="0.2">
      <c r="A55" s="135"/>
      <c r="B55" s="135"/>
      <c r="C55" s="33"/>
      <c r="D55" s="27"/>
      <c r="E55" s="28"/>
      <c r="F55" s="18"/>
      <c r="G55" s="61"/>
      <c r="H55" s="62"/>
      <c r="I55" s="159"/>
      <c r="J55" s="12" t="str">
        <f t="shared" si="8"/>
        <v/>
      </c>
      <c r="K55" s="12" t="str">
        <f t="shared" si="9"/>
        <v/>
      </c>
      <c r="L55" s="12" t="str">
        <f t="shared" si="10"/>
        <v/>
      </c>
      <c r="M55" s="12" t="str">
        <f t="shared" si="11"/>
        <v/>
      </c>
      <c r="N55" s="139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ht="13.9" customHeight="1" x14ac:dyDescent="0.2">
      <c r="A56" s="135"/>
      <c r="B56" s="135"/>
      <c r="C56" s="33"/>
      <c r="D56" s="27"/>
      <c r="E56" s="28"/>
      <c r="F56" s="18"/>
      <c r="G56" s="61"/>
      <c r="H56" s="62"/>
      <c r="I56" s="159"/>
      <c r="J56" s="12" t="str">
        <f t="shared" si="8"/>
        <v/>
      </c>
      <c r="K56" s="12" t="str">
        <f t="shared" si="9"/>
        <v/>
      </c>
      <c r="L56" s="12" t="str">
        <f t="shared" si="10"/>
        <v/>
      </c>
      <c r="M56" s="12" t="str">
        <f t="shared" si="11"/>
        <v/>
      </c>
      <c r="N56" s="139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  <row r="57" spans="1:30" ht="13.9" customHeight="1" x14ac:dyDescent="0.2">
      <c r="A57" s="135"/>
      <c r="B57" s="135"/>
      <c r="C57" s="33"/>
      <c r="D57" s="27"/>
      <c r="E57" s="28"/>
      <c r="F57" s="18"/>
      <c r="G57" s="61"/>
      <c r="H57" s="62"/>
      <c r="I57" s="159"/>
      <c r="J57" s="12" t="str">
        <f t="shared" si="8"/>
        <v/>
      </c>
      <c r="K57" s="12" t="str">
        <f t="shared" si="9"/>
        <v/>
      </c>
      <c r="L57" s="12" t="str">
        <f t="shared" si="10"/>
        <v/>
      </c>
      <c r="M57" s="12" t="str">
        <f t="shared" si="11"/>
        <v/>
      </c>
      <c r="N57" s="139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</row>
    <row r="58" spans="1:30" ht="13.9" customHeight="1" x14ac:dyDescent="0.2">
      <c r="A58" s="135"/>
      <c r="B58" s="135"/>
      <c r="C58" s="33"/>
      <c r="D58" s="27"/>
      <c r="E58" s="28"/>
      <c r="F58" s="18"/>
      <c r="G58" s="61"/>
      <c r="H58" s="62"/>
      <c r="I58" s="159"/>
      <c r="J58" s="12" t="str">
        <f t="shared" si="8"/>
        <v/>
      </c>
      <c r="K58" s="12" t="str">
        <f t="shared" si="9"/>
        <v/>
      </c>
      <c r="L58" s="12" t="str">
        <f t="shared" si="10"/>
        <v/>
      </c>
      <c r="M58" s="12" t="str">
        <f t="shared" si="11"/>
        <v/>
      </c>
      <c r="N58" s="139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 ht="13.9" customHeight="1" x14ac:dyDescent="0.2">
      <c r="A59" s="135"/>
      <c r="B59" s="135"/>
      <c r="C59" s="33"/>
      <c r="D59" s="27"/>
      <c r="E59" s="28"/>
      <c r="F59" s="18"/>
      <c r="G59" s="61"/>
      <c r="H59" s="62"/>
      <c r="I59" s="159"/>
      <c r="J59" s="12" t="str">
        <f t="shared" si="8"/>
        <v/>
      </c>
      <c r="K59" s="12" t="str">
        <f t="shared" si="9"/>
        <v/>
      </c>
      <c r="L59" s="12" t="str">
        <f t="shared" si="10"/>
        <v/>
      </c>
      <c r="M59" s="12" t="str">
        <f t="shared" si="11"/>
        <v/>
      </c>
      <c r="N59" s="139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1:30" ht="13.9" customHeight="1" x14ac:dyDescent="0.2">
      <c r="A60" s="135"/>
      <c r="B60" s="135"/>
      <c r="C60" s="33"/>
      <c r="D60" s="27"/>
      <c r="E60" s="28"/>
      <c r="F60" s="18"/>
      <c r="G60" s="61"/>
      <c r="H60" s="62"/>
      <c r="I60" s="159"/>
      <c r="J60" s="12" t="str">
        <f t="shared" si="8"/>
        <v/>
      </c>
      <c r="K60" s="12" t="str">
        <f t="shared" si="9"/>
        <v/>
      </c>
      <c r="L60" s="12" t="str">
        <f t="shared" si="10"/>
        <v/>
      </c>
      <c r="M60" s="12" t="str">
        <f t="shared" si="11"/>
        <v/>
      </c>
      <c r="N60" s="139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1:30" ht="13.9" customHeight="1" x14ac:dyDescent="0.2">
      <c r="A61" s="135"/>
      <c r="B61" s="135"/>
      <c r="C61" s="33"/>
      <c r="D61" s="27"/>
      <c r="E61" s="28"/>
      <c r="F61" s="18"/>
      <c r="G61" s="61"/>
      <c r="H61" s="62"/>
      <c r="I61" s="159"/>
      <c r="J61" s="12" t="str">
        <f t="shared" ref="J61:J68" si="12">IF(H61="R",I61*1000/(220*0.85),"")</f>
        <v/>
      </c>
      <c r="K61" s="12" t="str">
        <f t="shared" ref="K61:K68" si="13">IF(H61="S",I61*1000/(220*0.85),"")</f>
        <v/>
      </c>
      <c r="L61" s="12" t="str">
        <f t="shared" ref="L61:L68" si="14">IF(H61="T",I61*1000/(220*0.85),"")</f>
        <v/>
      </c>
      <c r="M61" s="12" t="str">
        <f t="shared" ref="M61:M68" si="15">IF(H61="RST",I61*1000/(380*1.73*0.85),"")</f>
        <v/>
      </c>
      <c r="N61" s="139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</row>
    <row r="62" spans="1:30" ht="13.9" customHeight="1" x14ac:dyDescent="0.2">
      <c r="A62" s="135"/>
      <c r="B62" s="135"/>
      <c r="C62" s="33"/>
      <c r="D62" s="27"/>
      <c r="E62" s="28"/>
      <c r="F62" s="18"/>
      <c r="G62" s="61"/>
      <c r="H62" s="62"/>
      <c r="I62" s="159"/>
      <c r="J62" s="12" t="str">
        <f t="shared" si="12"/>
        <v/>
      </c>
      <c r="K62" s="12" t="str">
        <f t="shared" si="13"/>
        <v/>
      </c>
      <c r="L62" s="12" t="str">
        <f t="shared" si="14"/>
        <v/>
      </c>
      <c r="M62" s="12" t="str">
        <f t="shared" si="15"/>
        <v/>
      </c>
      <c r="N62" s="139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spans="1:30" ht="13.9" customHeight="1" x14ac:dyDescent="0.2">
      <c r="A63" s="135"/>
      <c r="B63" s="135"/>
      <c r="C63" s="33"/>
      <c r="D63" s="27"/>
      <c r="E63" s="28"/>
      <c r="F63" s="18"/>
      <c r="G63" s="86"/>
      <c r="H63" s="14"/>
      <c r="I63" s="165"/>
      <c r="J63" s="12" t="str">
        <f t="shared" si="12"/>
        <v/>
      </c>
      <c r="K63" s="12" t="str">
        <f t="shared" si="13"/>
        <v/>
      </c>
      <c r="L63" s="12" t="str">
        <f t="shared" si="14"/>
        <v/>
      </c>
      <c r="M63" s="12" t="str">
        <f t="shared" si="15"/>
        <v/>
      </c>
      <c r="N63" s="139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</row>
    <row r="64" spans="1:30" ht="13.9" customHeight="1" x14ac:dyDescent="0.2">
      <c r="A64" s="135"/>
      <c r="B64" s="135"/>
      <c r="C64" s="33"/>
      <c r="D64" s="27"/>
      <c r="E64" s="28"/>
      <c r="F64" s="18"/>
      <c r="G64" s="86"/>
      <c r="H64" s="14"/>
      <c r="I64" s="165"/>
      <c r="J64" s="12" t="str">
        <f t="shared" si="12"/>
        <v/>
      </c>
      <c r="K64" s="12" t="str">
        <f t="shared" si="13"/>
        <v/>
      </c>
      <c r="L64" s="12" t="str">
        <f t="shared" si="14"/>
        <v/>
      </c>
      <c r="M64" s="12" t="str">
        <f t="shared" si="15"/>
        <v/>
      </c>
      <c r="N64" s="139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1:30" ht="13.9" customHeight="1" x14ac:dyDescent="0.2">
      <c r="A65" s="135"/>
      <c r="B65" s="135"/>
      <c r="C65" s="33"/>
      <c r="D65" s="27"/>
      <c r="E65" s="28"/>
      <c r="F65" s="18"/>
      <c r="G65" s="86"/>
      <c r="H65" s="14"/>
      <c r="I65" s="165"/>
      <c r="J65" s="12" t="str">
        <f t="shared" si="12"/>
        <v/>
      </c>
      <c r="K65" s="12" t="str">
        <f t="shared" si="13"/>
        <v/>
      </c>
      <c r="L65" s="12" t="str">
        <f t="shared" si="14"/>
        <v/>
      </c>
      <c r="M65" s="12" t="str">
        <f t="shared" si="15"/>
        <v/>
      </c>
      <c r="N65" s="139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spans="1:30" ht="13.9" customHeight="1" x14ac:dyDescent="0.2">
      <c r="A66" s="135"/>
      <c r="B66" s="135"/>
      <c r="C66" s="33"/>
      <c r="D66" s="27"/>
      <c r="E66" s="28"/>
      <c r="F66" s="18"/>
      <c r="G66" s="86"/>
      <c r="H66" s="14"/>
      <c r="I66" s="165"/>
      <c r="J66" s="12" t="str">
        <f t="shared" si="12"/>
        <v/>
      </c>
      <c r="K66" s="12" t="str">
        <f t="shared" si="13"/>
        <v/>
      </c>
      <c r="L66" s="12" t="str">
        <f t="shared" si="14"/>
        <v/>
      </c>
      <c r="M66" s="12" t="str">
        <f t="shared" si="15"/>
        <v/>
      </c>
      <c r="N66" s="139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spans="1:30" ht="13.9" customHeight="1" x14ac:dyDescent="0.2">
      <c r="A67" s="135"/>
      <c r="B67" s="135"/>
      <c r="C67" s="33"/>
      <c r="D67" s="27"/>
      <c r="E67" s="28"/>
      <c r="F67" s="18"/>
      <c r="G67" s="86"/>
      <c r="H67" s="14"/>
      <c r="I67" s="165"/>
      <c r="J67" s="12" t="str">
        <f t="shared" si="12"/>
        <v/>
      </c>
      <c r="K67" s="12" t="str">
        <f t="shared" si="13"/>
        <v/>
      </c>
      <c r="L67" s="12" t="str">
        <f t="shared" si="14"/>
        <v/>
      </c>
      <c r="M67" s="12" t="str">
        <f t="shared" si="15"/>
        <v/>
      </c>
      <c r="N67" s="139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 ht="13.9" customHeight="1" thickBot="1" x14ac:dyDescent="0.25">
      <c r="A68" s="136"/>
      <c r="B68" s="136"/>
      <c r="C68" s="34"/>
      <c r="D68" s="16"/>
      <c r="E68" s="17"/>
      <c r="F68" s="29"/>
      <c r="G68" s="105"/>
      <c r="H68" s="30"/>
      <c r="I68" s="166"/>
      <c r="J68" s="31" t="str">
        <f t="shared" si="12"/>
        <v/>
      </c>
      <c r="K68" s="31" t="str">
        <f t="shared" si="13"/>
        <v/>
      </c>
      <c r="L68" s="31" t="str">
        <f t="shared" si="14"/>
        <v/>
      </c>
      <c r="M68" s="31" t="str">
        <f t="shared" si="15"/>
        <v/>
      </c>
      <c r="N68" s="140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 ht="13.9" customHeight="1" x14ac:dyDescent="0.2">
      <c r="A69" s="257" t="s">
        <v>92</v>
      </c>
      <c r="B69" s="258"/>
      <c r="C69" s="258"/>
      <c r="D69" s="258"/>
      <c r="E69" s="283" t="str">
        <f>IF(E75=0,"N/A",1)</f>
        <v>N/A</v>
      </c>
      <c r="F69" s="283"/>
      <c r="G69" s="283"/>
      <c r="H69" s="283"/>
      <c r="I69" s="283"/>
      <c r="J69" s="283"/>
      <c r="K69" s="283"/>
      <c r="L69" s="283"/>
      <c r="M69" s="283"/>
      <c r="N69" s="284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30" ht="12.75" customHeight="1" x14ac:dyDescent="0.2">
      <c r="A70" s="221" t="s">
        <v>93</v>
      </c>
      <c r="B70" s="251"/>
      <c r="C70" s="251"/>
      <c r="D70" s="251"/>
      <c r="E70" s="232" t="str">
        <f>IF(Auxiliar2!J21&lt;&gt;0,Auxiliar2!J21,"N/A")</f>
        <v>N/A</v>
      </c>
      <c r="F70" s="232"/>
      <c r="G70" s="232"/>
      <c r="H70" s="232"/>
      <c r="I70" s="232"/>
      <c r="J70" s="232"/>
      <c r="K70" s="232"/>
      <c r="L70" s="232"/>
      <c r="M70" s="232"/>
      <c r="N70" s="233"/>
    </row>
    <row r="71" spans="1:30" ht="12.75" customHeight="1" x14ac:dyDescent="0.2">
      <c r="A71" s="221" t="s">
        <v>94</v>
      </c>
      <c r="B71" s="251"/>
      <c r="C71" s="251"/>
      <c r="D71" s="251"/>
      <c r="E71" s="232" t="str">
        <f>IF(Auxiliar2!K21&lt;&gt;0,Auxiliar2!K21,"N/A")</f>
        <v>N/A</v>
      </c>
      <c r="F71" s="232"/>
      <c r="G71" s="232"/>
      <c r="H71" s="232"/>
      <c r="I71" s="232"/>
      <c r="J71" s="232"/>
      <c r="K71" s="232"/>
      <c r="L71" s="232"/>
      <c r="M71" s="232"/>
      <c r="N71" s="233"/>
    </row>
    <row r="72" spans="1:30" ht="12.75" customHeight="1" x14ac:dyDescent="0.2">
      <c r="A72" s="221" t="s">
        <v>95</v>
      </c>
      <c r="B72" s="251"/>
      <c r="C72" s="251"/>
      <c r="D72" s="251"/>
      <c r="E72" s="232" t="str">
        <f>IF(Auxiliar2!L21&lt;&gt;0,Auxiliar2!L21,"N/A")</f>
        <v>N/A</v>
      </c>
      <c r="F72" s="232"/>
      <c r="G72" s="232"/>
      <c r="H72" s="232"/>
      <c r="I72" s="232"/>
      <c r="J72" s="232"/>
      <c r="K72" s="232"/>
      <c r="L72" s="232"/>
      <c r="M72" s="232"/>
      <c r="N72" s="233"/>
      <c r="O72" s="15"/>
    </row>
    <row r="73" spans="1:30" ht="12.75" customHeight="1" x14ac:dyDescent="0.2">
      <c r="A73" s="267" t="s">
        <v>96</v>
      </c>
      <c r="B73" s="268"/>
      <c r="C73" s="268"/>
      <c r="D73" s="269"/>
      <c r="E73" s="270">
        <f>COUNTIF(I13:I39,10)+COUNTIF(Tabla8[Potencia Unitaria 
(kW)],10)</f>
        <v>0</v>
      </c>
      <c r="F73" s="271"/>
      <c r="G73" s="271"/>
      <c r="H73" s="271"/>
      <c r="I73" s="271"/>
      <c r="J73" s="271"/>
      <c r="K73" s="271"/>
      <c r="L73" s="271"/>
      <c r="M73" s="271"/>
      <c r="N73" s="272"/>
      <c r="P73" s="15"/>
    </row>
    <row r="74" spans="1:30" ht="12.75" customHeight="1" x14ac:dyDescent="0.2">
      <c r="A74" s="267" t="s">
        <v>97</v>
      </c>
      <c r="B74" s="268"/>
      <c r="C74" s="268"/>
      <c r="D74" s="269"/>
      <c r="E74" s="270">
        <f>COUNTIF(I13:I39,4)+COUNTIF(Tabla8[Potencia Unitaria 
(kW)],4)+COUNTIF(I13:I39,6)+COUNTIF(Tabla8[Potencia Unitaria 
(kW)],6)</f>
        <v>0</v>
      </c>
      <c r="F74" s="271"/>
      <c r="G74" s="271"/>
      <c r="H74" s="271"/>
      <c r="I74" s="271"/>
      <c r="J74" s="271"/>
      <c r="K74" s="271"/>
      <c r="L74" s="271"/>
      <c r="M74" s="271"/>
      <c r="N74" s="272"/>
      <c r="P74" s="15"/>
    </row>
    <row r="75" spans="1:30" ht="12.75" customHeight="1" x14ac:dyDescent="0.2">
      <c r="A75" s="267" t="s">
        <v>91</v>
      </c>
      <c r="B75" s="268"/>
      <c r="C75" s="268"/>
      <c r="D75" s="269"/>
      <c r="E75" s="270">
        <f>COUNTIF(Tabla6[Potencia Unitaria 
(kW)],"&gt;10")+COUNTIF(Tabla8[Potencia Unitaria 
(kW)],"&gt;10")</f>
        <v>0</v>
      </c>
      <c r="F75" s="271"/>
      <c r="G75" s="271"/>
      <c r="H75" s="271"/>
      <c r="I75" s="271"/>
      <c r="J75" s="271"/>
      <c r="K75" s="271"/>
      <c r="L75" s="271"/>
      <c r="M75" s="271"/>
      <c r="N75" s="272"/>
      <c r="P75" s="15"/>
    </row>
    <row r="76" spans="1:30" ht="12.75" customHeight="1" x14ac:dyDescent="0.2">
      <c r="A76" s="288" t="s">
        <v>98</v>
      </c>
      <c r="B76" s="222"/>
      <c r="C76" s="222"/>
      <c r="D76" s="222"/>
      <c r="E76" s="232">
        <f>Auxiliar2!J22*Auxiliar2!J21+Auxiliar2!K22*Auxiliar2!K21+Auxiliar2!L22*Auxiliar2!L21+Auxiliar2!M22*Auxiliar2!M21</f>
        <v>0</v>
      </c>
      <c r="F76" s="232"/>
      <c r="G76" s="232"/>
      <c r="H76" s="232"/>
      <c r="I76" s="232"/>
      <c r="J76" s="232"/>
      <c r="K76" s="232"/>
      <c r="L76" s="232"/>
      <c r="M76" s="232"/>
      <c r="N76" s="233"/>
      <c r="O76" s="15"/>
    </row>
    <row r="77" spans="1:30" ht="12.75" customHeight="1" x14ac:dyDescent="0.2">
      <c r="A77" s="288" t="s">
        <v>99</v>
      </c>
      <c r="B77" s="222"/>
      <c r="C77" s="222"/>
      <c r="D77" s="222"/>
      <c r="E77" s="232">
        <f>Auxiliar2!J23*Auxiliar2!J21+Auxiliar2!K23*Auxiliar2!K21+Auxiliar2!L23*Auxiliar2!L21+Auxiliar2!M23*Auxiliar2!M21</f>
        <v>0</v>
      </c>
      <c r="F77" s="232"/>
      <c r="G77" s="232"/>
      <c r="H77" s="232"/>
      <c r="I77" s="232"/>
      <c r="J77" s="232"/>
      <c r="K77" s="232"/>
      <c r="L77" s="232"/>
      <c r="M77" s="232"/>
      <c r="N77" s="233"/>
      <c r="O77" s="15"/>
    </row>
    <row r="78" spans="1:30" ht="12.75" customHeight="1" x14ac:dyDescent="0.2">
      <c r="A78" s="288" t="s">
        <v>100</v>
      </c>
      <c r="B78" s="222"/>
      <c r="C78" s="222"/>
      <c r="D78" s="222"/>
      <c r="E78" s="232">
        <f>Auxiliar2!J24*Auxiliar2!J21+Auxiliar2!K24*Auxiliar2!K21+Auxiliar2!L24*Auxiliar2!L21+Auxiliar2!M24*Auxiliar2!M21</f>
        <v>0</v>
      </c>
      <c r="F78" s="232"/>
      <c r="G78" s="232"/>
      <c r="H78" s="232"/>
      <c r="I78" s="232"/>
      <c r="J78" s="232"/>
      <c r="K78" s="232"/>
      <c r="L78" s="232"/>
      <c r="M78" s="232"/>
      <c r="N78" s="233"/>
      <c r="O78" s="15"/>
    </row>
    <row r="79" spans="1:30" ht="12.75" customHeight="1" x14ac:dyDescent="0.2">
      <c r="A79" s="237" t="s">
        <v>51</v>
      </c>
      <c r="B79" s="238"/>
      <c r="C79" s="238"/>
      <c r="D79" s="238"/>
      <c r="E79" s="230">
        <f>(MAX(E76:M78)*380*1.73*0.85)/1000</f>
        <v>0</v>
      </c>
      <c r="F79" s="230"/>
      <c r="G79" s="230"/>
      <c r="H79" s="230"/>
      <c r="I79" s="230"/>
      <c r="J79" s="230"/>
      <c r="K79" s="230"/>
      <c r="L79" s="230"/>
      <c r="M79" s="230"/>
      <c r="N79" s="231"/>
    </row>
    <row r="80" spans="1:30" ht="12.75" customHeight="1" x14ac:dyDescent="0.2">
      <c r="A80" s="237" t="s">
        <v>25</v>
      </c>
      <c r="B80" s="238"/>
      <c r="C80" s="238"/>
      <c r="D80" s="238"/>
      <c r="E80" s="228">
        <f>MAX(E76:M78)</f>
        <v>0</v>
      </c>
      <c r="F80" s="228"/>
      <c r="G80" s="228"/>
      <c r="H80" s="228"/>
      <c r="I80" s="228"/>
      <c r="J80" s="228"/>
      <c r="K80" s="228"/>
      <c r="L80" s="228"/>
      <c r="M80" s="228"/>
      <c r="N80" s="229"/>
    </row>
    <row r="81" spans="1:14" ht="12.75" customHeight="1" x14ac:dyDescent="0.2">
      <c r="A81" s="237" t="s">
        <v>26</v>
      </c>
      <c r="B81" s="238"/>
      <c r="C81" s="238"/>
      <c r="D81" s="238"/>
      <c r="E81" s="228">
        <f>E80*0.85/0.8</f>
        <v>0</v>
      </c>
      <c r="F81" s="228"/>
      <c r="G81" s="228"/>
      <c r="H81" s="228"/>
      <c r="I81" s="228"/>
      <c r="J81" s="228"/>
      <c r="K81" s="228"/>
      <c r="L81" s="228"/>
      <c r="M81" s="228"/>
      <c r="N81" s="229"/>
    </row>
    <row r="82" spans="1:14" ht="12.75" customHeight="1" x14ac:dyDescent="0.2">
      <c r="A82" s="279" t="s">
        <v>34</v>
      </c>
      <c r="B82" s="280"/>
      <c r="C82" s="280"/>
      <c r="D82" s="280"/>
      <c r="E82" s="278" t="s">
        <v>35</v>
      </c>
      <c r="F82" s="278"/>
      <c r="G82" s="278"/>
      <c r="H82" s="54"/>
      <c r="I82" s="277" t="s">
        <v>11</v>
      </c>
      <c r="J82" s="277"/>
      <c r="K82" s="277"/>
      <c r="L82" s="226"/>
      <c r="M82" s="226"/>
      <c r="N82" s="227"/>
    </row>
    <row r="83" spans="1:14" ht="12.75" customHeight="1" thickBot="1" x14ac:dyDescent="0.25">
      <c r="A83" s="287" t="s">
        <v>14</v>
      </c>
      <c r="B83" s="276"/>
      <c r="C83" s="276"/>
      <c r="D83" s="276"/>
      <c r="E83" s="273" t="s">
        <v>12</v>
      </c>
      <c r="F83" s="273"/>
      <c r="G83" s="273"/>
      <c r="H83" s="19"/>
      <c r="I83" s="274" t="s">
        <v>13</v>
      </c>
      <c r="J83" s="274"/>
      <c r="K83" s="274"/>
      <c r="L83" s="224">
        <f>L82*H83</f>
        <v>0</v>
      </c>
      <c r="M83" s="224"/>
      <c r="N83" s="225"/>
    </row>
    <row r="84" spans="1:14" ht="12.75" customHeight="1" x14ac:dyDescent="0.2">
      <c r="A84" s="161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</row>
    <row r="85" spans="1:14" ht="12.75" customHeight="1" x14ac:dyDescent="0.2">
      <c r="A85" s="161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</row>
    <row r="86" spans="1:14" ht="12.75" customHeight="1" x14ac:dyDescent="0.2">
      <c r="A86" s="161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</row>
    <row r="87" spans="1:14" ht="12.75" customHeight="1" x14ac:dyDescent="0.2">
      <c r="A87" s="161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</row>
    <row r="88" spans="1:14" ht="12.75" customHeight="1" x14ac:dyDescent="0.2">
      <c r="A88" s="161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</row>
    <row r="89" spans="1:14" ht="12.75" customHeight="1" x14ac:dyDescent="0.2">
      <c r="A89" s="161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</row>
    <row r="90" spans="1:14" ht="12.75" customHeight="1" x14ac:dyDescent="0.2">
      <c r="A90" s="161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</row>
    <row r="91" spans="1:14" ht="12.75" customHeight="1" x14ac:dyDescent="0.2">
      <c r="A91" s="161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</row>
    <row r="92" spans="1:14" ht="12.75" customHeight="1" x14ac:dyDescent="0.2">
      <c r="A92" s="161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</row>
    <row r="93" spans="1:14" ht="12.75" customHeight="1" x14ac:dyDescent="0.2">
      <c r="A93" s="127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</row>
    <row r="94" spans="1:14" ht="12.75" customHeight="1" x14ac:dyDescent="0.2">
      <c r="A94" s="127"/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</row>
    <row r="95" spans="1:14" ht="12.75" customHeight="1" x14ac:dyDescent="0.2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</row>
    <row r="96" spans="1:14" ht="12.75" customHeight="1" x14ac:dyDescent="0.2">
      <c r="A96" s="137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</row>
    <row r="97" spans="1:13" ht="12.75" customHeight="1" x14ac:dyDescent="0.2">
      <c r="A97" s="137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</row>
    <row r="98" spans="1:13" ht="12.75" customHeight="1" x14ac:dyDescent="0.2"/>
    <row r="99" spans="1:13" ht="12.75" customHeight="1" x14ac:dyDescent="0.2"/>
    <row r="100" spans="1:13" ht="12.75" customHeight="1" x14ac:dyDescent="0.2"/>
    <row r="101" spans="1:13" ht="12.75" customHeight="1" x14ac:dyDescent="0.2"/>
    <row r="102" spans="1:13" ht="12.75" customHeight="1" x14ac:dyDescent="0.2"/>
    <row r="103" spans="1:13" ht="12.75" customHeight="1" x14ac:dyDescent="0.2"/>
    <row r="104" spans="1:13" ht="12.75" customHeight="1" x14ac:dyDescent="0.2"/>
    <row r="105" spans="1:13" ht="12.75" customHeight="1" x14ac:dyDescent="0.2"/>
    <row r="106" spans="1:13" ht="12.75" customHeight="1" x14ac:dyDescent="0.2"/>
    <row r="107" spans="1:13" ht="12.75" customHeight="1" x14ac:dyDescent="0.2"/>
    <row r="108" spans="1:13" ht="12.75" customHeight="1" x14ac:dyDescent="0.2"/>
    <row r="109" spans="1:13" ht="12.75" customHeight="1" x14ac:dyDescent="0.2"/>
    <row r="110" spans="1:13" ht="12.75" customHeight="1" x14ac:dyDescent="0.2"/>
    <row r="111" spans="1:13" ht="12.75" customHeight="1" x14ac:dyDescent="0.2"/>
    <row r="112" spans="1:13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</sheetData>
  <sheetProtection sheet="1" objects="1" scenarios="1"/>
  <mergeCells count="73">
    <mergeCell ref="J11:N11"/>
    <mergeCell ref="A11:I11"/>
    <mergeCell ref="A82:D82"/>
    <mergeCell ref="A83:D83"/>
    <mergeCell ref="A77:D77"/>
    <mergeCell ref="A78:D78"/>
    <mergeCell ref="A79:D79"/>
    <mergeCell ref="A80:D80"/>
    <mergeCell ref="A81:D81"/>
    <mergeCell ref="A70:D70"/>
    <mergeCell ref="A71:D71"/>
    <mergeCell ref="A72:D72"/>
    <mergeCell ref="A76:D76"/>
    <mergeCell ref="E83:G83"/>
    <mergeCell ref="I83:K83"/>
    <mergeCell ref="E79:N79"/>
    <mergeCell ref="A45:C48"/>
    <mergeCell ref="D45:I46"/>
    <mergeCell ref="D47:I48"/>
    <mergeCell ref="J47:K47"/>
    <mergeCell ref="J48:K48"/>
    <mergeCell ref="K45:N45"/>
    <mergeCell ref="M46:N46"/>
    <mergeCell ref="L47:N47"/>
    <mergeCell ref="L48:N48"/>
    <mergeCell ref="K9:N9"/>
    <mergeCell ref="K8:N8"/>
    <mergeCell ref="A10:F10"/>
    <mergeCell ref="H10:J10"/>
    <mergeCell ref="K10:N10"/>
    <mergeCell ref="A8:B8"/>
    <mergeCell ref="C8:G8"/>
    <mergeCell ref="H8:J8"/>
    <mergeCell ref="A9:B9"/>
    <mergeCell ref="C9:G9"/>
    <mergeCell ref="H9:J9"/>
    <mergeCell ref="L4:N4"/>
    <mergeCell ref="L3:N3"/>
    <mergeCell ref="M2:N2"/>
    <mergeCell ref="K1:N1"/>
    <mergeCell ref="A7:B7"/>
    <mergeCell ref="C7:G7"/>
    <mergeCell ref="H7:J7"/>
    <mergeCell ref="A6:E6"/>
    <mergeCell ref="K7:N7"/>
    <mergeCell ref="F6:N6"/>
    <mergeCell ref="A5:N5"/>
    <mergeCell ref="A1:C4"/>
    <mergeCell ref="D1:I2"/>
    <mergeCell ref="D3:I4"/>
    <mergeCell ref="J3:K3"/>
    <mergeCell ref="J4:K4"/>
    <mergeCell ref="E81:N81"/>
    <mergeCell ref="L82:N82"/>
    <mergeCell ref="L83:N83"/>
    <mergeCell ref="A49:N49"/>
    <mergeCell ref="E69:N69"/>
    <mergeCell ref="E70:N70"/>
    <mergeCell ref="E71:N71"/>
    <mergeCell ref="E72:N72"/>
    <mergeCell ref="A69:D69"/>
    <mergeCell ref="E76:N76"/>
    <mergeCell ref="E77:N77"/>
    <mergeCell ref="E78:N78"/>
    <mergeCell ref="E82:G82"/>
    <mergeCell ref="I82:K82"/>
    <mergeCell ref="E80:N80"/>
    <mergeCell ref="A73:D73"/>
    <mergeCell ref="E73:N73"/>
    <mergeCell ref="A74:D74"/>
    <mergeCell ref="E74:N74"/>
    <mergeCell ref="A75:D75"/>
    <mergeCell ref="E75:N75"/>
  </mergeCells>
  <conditionalFormatting sqref="C7:G9 K7:K10 A13:I39 A51:F68">
    <cfRule type="containsBlanks" dxfId="54" priority="14">
      <formula>LEN(TRIM(A7))=0</formula>
    </cfRule>
  </conditionalFormatting>
  <conditionalFormatting sqref="D1:I2">
    <cfRule type="containsBlanks" dxfId="53" priority="11">
      <formula>LEN(TRIM(D1))=0</formula>
    </cfRule>
  </conditionalFormatting>
  <conditionalFormatting sqref="D45:I46">
    <cfRule type="containsBlanks" dxfId="51" priority="9">
      <formula>LEN(TRIM(D45))=0</formula>
    </cfRule>
  </conditionalFormatting>
  <conditionalFormatting sqref="F6">
    <cfRule type="containsBlanks" dxfId="49" priority="4">
      <formula>LEN(TRIM(F6))=0</formula>
    </cfRule>
  </conditionalFormatting>
  <conditionalFormatting sqref="G10">
    <cfRule type="containsBlanks" dxfId="48" priority="3">
      <formula>LEN(TRIM(G10))=0</formula>
    </cfRule>
  </conditionalFormatting>
  <conditionalFormatting sqref="G63:G68">
    <cfRule type="containsBlanks" dxfId="47" priority="6">
      <formula>LEN(TRIM(G63))=0</formula>
    </cfRule>
  </conditionalFormatting>
  <conditionalFormatting sqref="G51:I62">
    <cfRule type="containsBlanks" dxfId="46" priority="1">
      <formula>LEN(TRIM(G51))=0</formula>
    </cfRule>
  </conditionalFormatting>
  <conditionalFormatting sqref="L82 H82:H83">
    <cfRule type="containsBlanks" dxfId="45" priority="13">
      <formula>LEN(TRIM(H82))=0</formula>
    </cfRule>
  </conditionalFormatting>
  <conditionalFormatting sqref="L83">
    <cfRule type="expression" dxfId="44" priority="5">
      <formula>$L$83&lt;$E$80</formula>
    </cfRule>
  </conditionalFormatting>
  <conditionalFormatting sqref="N13:N39">
    <cfRule type="containsBlanks" dxfId="43" priority="8">
      <formula>LEN(TRIM(N13))=0</formula>
    </cfRule>
  </conditionalFormatting>
  <conditionalFormatting sqref="N51:N68 H63:I68">
    <cfRule type="containsBlanks" dxfId="42" priority="7">
      <formula>LEN(TRIM(H51))=0</formula>
    </cfRule>
  </conditionalFormatting>
  <dataValidations count="3">
    <dataValidation type="list" allowBlank="1" showInputMessage="1" showErrorMessage="1" sqref="H13:H39 H51:H68" xr:uid="{0EFAAF89-8D65-465F-9F12-D9F49D3F5D3B}">
      <formula1>"R,S,T,RST"</formula1>
    </dataValidation>
    <dataValidation type="list" allowBlank="1" showInputMessage="1" showErrorMessage="1" sqref="G51:G68 G13:G39" xr:uid="{B02FDBC7-357B-4CA6-AEFE-BAC23AF6A6FC}">
      <formula1>"Viv/Dpto,L.C,S.C"</formula1>
    </dataValidation>
    <dataValidation type="list" allowBlank="1" showInputMessage="1" showErrorMessage="1" sqref="F6" xr:uid="{3E62CDF1-DCF4-48DB-A4EC-8066663D75C1}">
      <formula1>"PROYECTO, CONFORME A OBRA"</formula1>
    </dataValidation>
  </dataValidations>
  <printOptions horizontalCentered="1"/>
  <pageMargins left="0" right="0" top="0" bottom="0.78740157480314965" header="0" footer="0"/>
  <pageSetup paperSize="9" scale="78" fitToHeight="0" orientation="landscape" r:id="rId1"/>
  <headerFooter>
    <oddFooter>Página &amp;P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id="{F17104E7-32D4-4722-BD64-5C61E0133A32}">
            <xm:f>NOT(ISERROR(SEARCH("COLOCAR EL TITULO DEL PROYECTO",D1)))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D1:I2</xm:sqref>
        </x14:conditionalFormatting>
        <x14:conditionalFormatting xmlns:xm="http://schemas.microsoft.com/office/excel/2006/main">
          <x14:cfRule type="containsText" priority="10" operator="containsText" id="{F2BA9721-F732-40B3-B0EB-BF2DEDEC7172}">
            <xm:f>NOT(ISERROR(SEARCH("COLOCAR EL TITULO DEL PROYECTO",D45)))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D45:I46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5236-7E64-4BDC-9194-EC453665152D}">
  <sheetPr codeName="Hoja4"/>
  <dimension ref="A1:AD1097"/>
  <sheetViews>
    <sheetView view="pageBreakPreview" zoomScale="85" zoomScaleNormal="85" zoomScaleSheetLayoutView="85" workbookViewId="0">
      <selection activeCell="H24" sqref="H24"/>
    </sheetView>
  </sheetViews>
  <sheetFormatPr baseColWidth="10" defaultColWidth="12.5703125" defaultRowHeight="15" customHeight="1" x14ac:dyDescent="0.2"/>
  <cols>
    <col min="1" max="1" width="11.42578125" style="11" customWidth="1"/>
    <col min="2" max="2" width="17.85546875" style="11" customWidth="1"/>
    <col min="3" max="3" width="36.85546875" style="11" customWidth="1"/>
    <col min="4" max="4" width="5.85546875" style="11" customWidth="1"/>
    <col min="5" max="5" width="8.5703125" style="11" customWidth="1"/>
    <col min="6" max="6" width="9.85546875" style="11" customWidth="1"/>
    <col min="7" max="7" width="10.42578125" style="11" customWidth="1"/>
    <col min="8" max="8" width="6.7109375" style="11" bestFit="1" customWidth="1"/>
    <col min="9" max="9" width="9" style="11" bestFit="1" customWidth="1"/>
    <col min="10" max="10" width="11" style="11" customWidth="1"/>
    <col min="11" max="11" width="11.5703125" style="11" customWidth="1"/>
    <col min="12" max="12" width="11.140625" style="11" customWidth="1"/>
    <col min="13" max="13" width="12.28515625" style="11" customWidth="1"/>
    <col min="14" max="14" width="12.140625" style="11" customWidth="1"/>
    <col min="15" max="28" width="10.5703125" style="11" customWidth="1"/>
    <col min="29" max="16384" width="12.5703125" style="11"/>
  </cols>
  <sheetData>
    <row r="1" spans="1:30" ht="30" customHeight="1" x14ac:dyDescent="0.2">
      <c r="A1" s="214"/>
      <c r="B1" s="215"/>
      <c r="C1" s="215"/>
      <c r="D1" s="190" t="str">
        <f>'PC 16 a 45 Med.'!D1:I2</f>
        <v>PLANILLA DE CARGAS DE 1 HASTA 260 MEDIDORES PARA EDIFICIOS O PH CON GABINETES DE MEDICIÓN</v>
      </c>
      <c r="E1" s="190"/>
      <c r="F1" s="190"/>
      <c r="G1" s="190"/>
      <c r="H1" s="190"/>
      <c r="I1" s="190"/>
      <c r="J1" s="35" t="s">
        <v>42</v>
      </c>
      <c r="K1" s="192" t="str">
        <f>Instructivo!J1</f>
        <v>GIP-PLLA-EL-BT-0001</v>
      </c>
      <c r="L1" s="192"/>
      <c r="M1" s="192"/>
      <c r="N1" s="193"/>
    </row>
    <row r="2" spans="1:30" ht="12.75" customHeight="1" x14ac:dyDescent="0.2">
      <c r="A2" s="216"/>
      <c r="B2" s="217"/>
      <c r="C2" s="217"/>
      <c r="D2" s="191"/>
      <c r="E2" s="191"/>
      <c r="F2" s="191"/>
      <c r="G2" s="191"/>
      <c r="H2" s="191"/>
      <c r="I2" s="191"/>
      <c r="J2" s="36" t="s">
        <v>28</v>
      </c>
      <c r="K2" s="55" t="str">
        <f>Instructivo!J2</f>
        <v>DGL/GO</v>
      </c>
      <c r="L2" s="37" t="s">
        <v>29</v>
      </c>
      <c r="M2" s="212" t="str">
        <f>Instructivo!L2</f>
        <v>06</v>
      </c>
      <c r="N2" s="213"/>
    </row>
    <row r="3" spans="1:30" ht="12.75" customHeight="1" x14ac:dyDescent="0.2">
      <c r="A3" s="216"/>
      <c r="B3" s="217"/>
      <c r="C3" s="217"/>
      <c r="D3" s="191" t="str">
        <f>Instructivo!C3</f>
        <v>PLANILLA DE CARGAS PARA EDIFICIOS O PH CON GABINETES DE MEDICIÓN</v>
      </c>
      <c r="E3" s="191"/>
      <c r="F3" s="191"/>
      <c r="G3" s="191"/>
      <c r="H3" s="191"/>
      <c r="I3" s="191"/>
      <c r="J3" s="196" t="s">
        <v>30</v>
      </c>
      <c r="K3" s="196"/>
      <c r="L3" s="197" t="str">
        <f>Instructivo!K3</f>
        <v>Vigente</v>
      </c>
      <c r="M3" s="197"/>
      <c r="N3" s="198"/>
    </row>
    <row r="4" spans="1:30" ht="13.5" customHeight="1" x14ac:dyDescent="0.2">
      <c r="A4" s="216"/>
      <c r="B4" s="217"/>
      <c r="C4" s="217"/>
      <c r="D4" s="191"/>
      <c r="E4" s="191"/>
      <c r="F4" s="191"/>
      <c r="G4" s="191"/>
      <c r="H4" s="191"/>
      <c r="I4" s="191"/>
      <c r="J4" s="196" t="s">
        <v>31</v>
      </c>
      <c r="K4" s="196"/>
      <c r="L4" s="210" t="str">
        <f>Instructivo!K4</f>
        <v>21/01/2026</v>
      </c>
      <c r="M4" s="210"/>
      <c r="N4" s="211"/>
    </row>
    <row r="5" spans="1:30" ht="12.75" customHeight="1" thickBot="1" x14ac:dyDescent="0.25">
      <c r="A5" s="207" t="s">
        <v>27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9"/>
    </row>
    <row r="6" spans="1:30" ht="15" customHeight="1" x14ac:dyDescent="0.2">
      <c r="A6" s="218" t="s">
        <v>80</v>
      </c>
      <c r="B6" s="219"/>
      <c r="C6" s="219"/>
      <c r="D6" s="219"/>
      <c r="E6" s="219"/>
      <c r="F6" s="205"/>
      <c r="G6" s="205"/>
      <c r="H6" s="205"/>
      <c r="I6" s="205"/>
      <c r="J6" s="205"/>
      <c r="K6" s="205"/>
      <c r="L6" s="205"/>
      <c r="M6" s="205"/>
      <c r="N6" s="206"/>
    </row>
    <row r="7" spans="1:30" ht="14.25" customHeight="1" x14ac:dyDescent="0.2">
      <c r="A7" s="241" t="s">
        <v>78</v>
      </c>
      <c r="B7" s="240"/>
      <c r="C7" s="247"/>
      <c r="D7" s="247"/>
      <c r="E7" s="247"/>
      <c r="F7" s="247"/>
      <c r="G7" s="247"/>
      <c r="H7" s="240" t="s">
        <v>76</v>
      </c>
      <c r="I7" s="240"/>
      <c r="J7" s="240"/>
      <c r="K7" s="242"/>
      <c r="L7" s="242"/>
      <c r="M7" s="242"/>
      <c r="N7" s="243"/>
    </row>
    <row r="8" spans="1:30" ht="14.25" customHeight="1" x14ac:dyDescent="0.2">
      <c r="A8" s="241" t="s">
        <v>72</v>
      </c>
      <c r="B8" s="240"/>
      <c r="C8" s="247"/>
      <c r="D8" s="247"/>
      <c r="E8" s="247"/>
      <c r="F8" s="247"/>
      <c r="G8" s="247"/>
      <c r="H8" s="240" t="s">
        <v>44</v>
      </c>
      <c r="I8" s="240"/>
      <c r="J8" s="240"/>
      <c r="K8" s="242"/>
      <c r="L8" s="242"/>
      <c r="M8" s="242"/>
      <c r="N8" s="243"/>
    </row>
    <row r="9" spans="1:30" ht="14.25" customHeight="1" x14ac:dyDescent="0.2">
      <c r="A9" s="241" t="s">
        <v>43</v>
      </c>
      <c r="B9" s="240"/>
      <c r="C9" s="260" t="str">
        <f>IF(A13=0,"",COUNT(Tabla11[Suministro Nº],Tabla10[Suministro Nº],Tabla9[Suministro Nº]))</f>
        <v/>
      </c>
      <c r="D9" s="260"/>
      <c r="E9" s="260"/>
      <c r="F9" s="260"/>
      <c r="G9" s="260"/>
      <c r="H9" s="240" t="s">
        <v>45</v>
      </c>
      <c r="I9" s="240"/>
      <c r="J9" s="240"/>
      <c r="K9" s="242"/>
      <c r="L9" s="242"/>
      <c r="M9" s="242"/>
      <c r="N9" s="243"/>
    </row>
    <row r="10" spans="1:30" ht="20.25" customHeight="1" thickBot="1" x14ac:dyDescent="0.25">
      <c r="A10" s="248" t="s">
        <v>46</v>
      </c>
      <c r="B10" s="249"/>
      <c r="C10" s="249"/>
      <c r="D10" s="249"/>
      <c r="E10" s="249"/>
      <c r="F10" s="250"/>
      <c r="G10" s="174"/>
      <c r="H10" s="240" t="s">
        <v>83</v>
      </c>
      <c r="I10" s="240"/>
      <c r="J10" s="240"/>
      <c r="K10" s="242"/>
      <c r="L10" s="242"/>
      <c r="M10" s="242"/>
      <c r="N10" s="243"/>
    </row>
    <row r="11" spans="1:30" ht="25.5" customHeight="1" thickBot="1" x14ac:dyDescent="0.25">
      <c r="A11" s="264" t="s">
        <v>50</v>
      </c>
      <c r="B11" s="265"/>
      <c r="C11" s="265"/>
      <c r="D11" s="265"/>
      <c r="E11" s="265"/>
      <c r="F11" s="265"/>
      <c r="G11" s="265"/>
      <c r="H11" s="265"/>
      <c r="I11" s="266"/>
      <c r="J11" s="261" t="s">
        <v>47</v>
      </c>
      <c r="K11" s="262"/>
      <c r="L11" s="262"/>
      <c r="M11" s="262"/>
      <c r="N11" s="263"/>
    </row>
    <row r="12" spans="1:30" ht="52.5" customHeight="1" x14ac:dyDescent="0.2">
      <c r="A12" s="122" t="s">
        <v>48</v>
      </c>
      <c r="B12" s="126" t="s">
        <v>79</v>
      </c>
      <c r="C12" s="125" t="s">
        <v>49</v>
      </c>
      <c r="D12" s="64" t="s">
        <v>0</v>
      </c>
      <c r="E12" s="64" t="s">
        <v>74</v>
      </c>
      <c r="F12" s="64" t="s">
        <v>71</v>
      </c>
      <c r="G12" s="64" t="s">
        <v>3</v>
      </c>
      <c r="H12" s="64" t="s">
        <v>2</v>
      </c>
      <c r="I12" s="63" t="s">
        <v>15</v>
      </c>
      <c r="J12" s="63" t="s">
        <v>16</v>
      </c>
      <c r="K12" s="63" t="s">
        <v>17</v>
      </c>
      <c r="L12" s="63" t="s">
        <v>18</v>
      </c>
      <c r="M12" s="64" t="s">
        <v>77</v>
      </c>
      <c r="N12" s="131" t="s">
        <v>1</v>
      </c>
    </row>
    <row r="13" spans="1:30" ht="13.9" customHeight="1" x14ac:dyDescent="0.2">
      <c r="A13" s="98"/>
      <c r="B13" s="141"/>
      <c r="C13" s="58"/>
      <c r="D13" s="59"/>
      <c r="E13" s="60"/>
      <c r="F13" s="56"/>
      <c r="G13" s="61"/>
      <c r="H13" s="62"/>
      <c r="I13" s="159"/>
      <c r="J13" s="57" t="str">
        <f>IF(H13="R",I13*1000/(220*0.85),"")</f>
        <v/>
      </c>
      <c r="K13" s="57" t="str">
        <f>IF(H13="S",I13*1000/(220*0.85),"")</f>
        <v/>
      </c>
      <c r="L13" s="57" t="str">
        <f>IF(H13="T",I13*1000/(220*0.85),"")</f>
        <v/>
      </c>
      <c r="M13" s="57" t="str">
        <f>IF(H13="RST",I13*1000/(380*1.73*0.85),"")</f>
        <v/>
      </c>
      <c r="N13" s="71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ht="13.9" customHeight="1" x14ac:dyDescent="0.2">
      <c r="A14" s="98"/>
      <c r="B14" s="141"/>
      <c r="C14" s="58"/>
      <c r="D14" s="59"/>
      <c r="E14" s="60"/>
      <c r="F14" s="56"/>
      <c r="G14" s="61"/>
      <c r="H14" s="62"/>
      <c r="I14" s="159"/>
      <c r="J14" s="57" t="str">
        <f t="shared" ref="J14:J39" si="0">IF(H14="R",I14*1000/(220*0.85),"")</f>
        <v/>
      </c>
      <c r="K14" s="57" t="str">
        <f t="shared" ref="K14:K39" si="1">IF(H14="S",I14*1000/(220*0.85),"")</f>
        <v/>
      </c>
      <c r="L14" s="57" t="str">
        <f t="shared" ref="L14:L39" si="2">IF(H14="T",I14*1000/(220*0.85),"")</f>
        <v/>
      </c>
      <c r="M14" s="57" t="str">
        <f t="shared" ref="M14:M39" si="3">IF(H14="RST",I14*1000/(380*1.73*0.85),"")</f>
        <v/>
      </c>
      <c r="N14" s="71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ht="13.9" customHeight="1" x14ac:dyDescent="0.2">
      <c r="A15" s="98"/>
      <c r="B15" s="141"/>
      <c r="C15" s="58"/>
      <c r="D15" s="59"/>
      <c r="E15" s="60"/>
      <c r="F15" s="56"/>
      <c r="G15" s="61"/>
      <c r="H15" s="62"/>
      <c r="I15" s="159"/>
      <c r="J15" s="57" t="str">
        <f t="shared" si="0"/>
        <v/>
      </c>
      <c r="K15" s="57" t="str">
        <f t="shared" si="1"/>
        <v/>
      </c>
      <c r="L15" s="57" t="str">
        <f t="shared" si="2"/>
        <v/>
      </c>
      <c r="M15" s="57" t="str">
        <f t="shared" si="3"/>
        <v/>
      </c>
      <c r="N15" s="71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ht="13.9" customHeight="1" x14ac:dyDescent="0.2">
      <c r="A16" s="98"/>
      <c r="B16" s="141"/>
      <c r="C16" s="58"/>
      <c r="D16" s="59"/>
      <c r="E16" s="60"/>
      <c r="F16" s="56"/>
      <c r="G16" s="61"/>
      <c r="H16" s="62"/>
      <c r="I16" s="159"/>
      <c r="J16" s="57" t="str">
        <f t="shared" si="0"/>
        <v/>
      </c>
      <c r="K16" s="57" t="str">
        <f t="shared" si="1"/>
        <v/>
      </c>
      <c r="L16" s="57" t="str">
        <f t="shared" si="2"/>
        <v/>
      </c>
      <c r="M16" s="57" t="str">
        <f t="shared" si="3"/>
        <v/>
      </c>
      <c r="N16" s="71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t="13.9" customHeight="1" x14ac:dyDescent="0.2">
      <c r="A17" s="98"/>
      <c r="B17" s="141"/>
      <c r="C17" s="58"/>
      <c r="D17" s="59"/>
      <c r="E17" s="60"/>
      <c r="F17" s="56"/>
      <c r="G17" s="61"/>
      <c r="H17" s="62"/>
      <c r="I17" s="159"/>
      <c r="J17" s="57" t="str">
        <f t="shared" si="0"/>
        <v/>
      </c>
      <c r="K17" s="57" t="str">
        <f t="shared" si="1"/>
        <v/>
      </c>
      <c r="L17" s="57" t="str">
        <f t="shared" si="2"/>
        <v/>
      </c>
      <c r="M17" s="57" t="str">
        <f t="shared" si="3"/>
        <v/>
      </c>
      <c r="N17" s="71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t="13.9" customHeight="1" x14ac:dyDescent="0.2">
      <c r="A18" s="98"/>
      <c r="B18" s="141"/>
      <c r="C18" s="58"/>
      <c r="D18" s="59"/>
      <c r="E18" s="60"/>
      <c r="F18" s="56"/>
      <c r="G18" s="61"/>
      <c r="H18" s="62"/>
      <c r="I18" s="159"/>
      <c r="J18" s="57" t="str">
        <f t="shared" si="0"/>
        <v/>
      </c>
      <c r="K18" s="57" t="str">
        <f t="shared" si="1"/>
        <v/>
      </c>
      <c r="L18" s="57" t="str">
        <f t="shared" si="2"/>
        <v/>
      </c>
      <c r="M18" s="57" t="str">
        <f t="shared" si="3"/>
        <v/>
      </c>
      <c r="N18" s="71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t="13.9" customHeight="1" x14ac:dyDescent="0.2">
      <c r="A19" s="98"/>
      <c r="B19" s="141"/>
      <c r="C19" s="58"/>
      <c r="D19" s="59"/>
      <c r="E19" s="60"/>
      <c r="F19" s="56"/>
      <c r="G19" s="61"/>
      <c r="H19" s="62"/>
      <c r="I19" s="159"/>
      <c r="J19" s="57" t="str">
        <f t="shared" si="0"/>
        <v/>
      </c>
      <c r="K19" s="57" t="str">
        <f t="shared" si="1"/>
        <v/>
      </c>
      <c r="L19" s="57" t="str">
        <f t="shared" si="2"/>
        <v/>
      </c>
      <c r="M19" s="57" t="str">
        <f t="shared" si="3"/>
        <v/>
      </c>
      <c r="N19" s="71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t="13.9" customHeight="1" x14ac:dyDescent="0.2">
      <c r="A20" s="98"/>
      <c r="B20" s="141"/>
      <c r="C20" s="58"/>
      <c r="D20" s="59"/>
      <c r="E20" s="60"/>
      <c r="F20" s="56"/>
      <c r="G20" s="61"/>
      <c r="H20" s="62"/>
      <c r="I20" s="159"/>
      <c r="J20" s="57" t="str">
        <f t="shared" si="0"/>
        <v/>
      </c>
      <c r="K20" s="57" t="str">
        <f t="shared" si="1"/>
        <v/>
      </c>
      <c r="L20" s="57" t="str">
        <f t="shared" si="2"/>
        <v/>
      </c>
      <c r="M20" s="57" t="str">
        <f t="shared" si="3"/>
        <v/>
      </c>
      <c r="N20" s="71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t="13.9" customHeight="1" x14ac:dyDescent="0.2">
      <c r="A21" s="98"/>
      <c r="B21" s="141"/>
      <c r="C21" s="58"/>
      <c r="D21" s="59"/>
      <c r="E21" s="60"/>
      <c r="F21" s="56"/>
      <c r="G21" s="61"/>
      <c r="H21" s="62"/>
      <c r="I21" s="159"/>
      <c r="J21" s="57" t="str">
        <f t="shared" si="0"/>
        <v/>
      </c>
      <c r="K21" s="57" t="str">
        <f t="shared" si="1"/>
        <v/>
      </c>
      <c r="L21" s="57" t="str">
        <f t="shared" si="2"/>
        <v/>
      </c>
      <c r="M21" s="57" t="str">
        <f t="shared" si="3"/>
        <v/>
      </c>
      <c r="N21" s="71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t="13.9" customHeight="1" x14ac:dyDescent="0.2">
      <c r="A22" s="98"/>
      <c r="B22" s="141"/>
      <c r="C22" s="58"/>
      <c r="D22" s="59"/>
      <c r="E22" s="60"/>
      <c r="F22" s="56"/>
      <c r="G22" s="61"/>
      <c r="H22" s="62"/>
      <c r="I22" s="159"/>
      <c r="J22" s="57" t="str">
        <f t="shared" si="0"/>
        <v/>
      </c>
      <c r="K22" s="57" t="str">
        <f t="shared" si="1"/>
        <v/>
      </c>
      <c r="L22" s="57" t="str">
        <f t="shared" si="2"/>
        <v/>
      </c>
      <c r="M22" s="57" t="str">
        <f t="shared" si="3"/>
        <v/>
      </c>
      <c r="N22" s="71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t="13.9" customHeight="1" x14ac:dyDescent="0.2">
      <c r="A23" s="98"/>
      <c r="B23" s="141"/>
      <c r="C23" s="58"/>
      <c r="D23" s="59"/>
      <c r="E23" s="60"/>
      <c r="F23" s="56"/>
      <c r="G23" s="61"/>
      <c r="H23" s="62"/>
      <c r="I23" s="159"/>
      <c r="J23" s="57" t="str">
        <f t="shared" si="0"/>
        <v/>
      </c>
      <c r="K23" s="57" t="str">
        <f t="shared" si="1"/>
        <v/>
      </c>
      <c r="L23" s="57" t="str">
        <f t="shared" si="2"/>
        <v/>
      </c>
      <c r="M23" s="57" t="str">
        <f t="shared" si="3"/>
        <v/>
      </c>
      <c r="N23" s="71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t="13.9" customHeight="1" x14ac:dyDescent="0.2">
      <c r="A24" s="98"/>
      <c r="B24" s="141"/>
      <c r="C24" s="58"/>
      <c r="D24" s="59"/>
      <c r="E24" s="60"/>
      <c r="F24" s="56"/>
      <c r="G24" s="61"/>
      <c r="H24" s="62"/>
      <c r="I24" s="159"/>
      <c r="J24" s="57" t="str">
        <f t="shared" si="0"/>
        <v/>
      </c>
      <c r="K24" s="57" t="str">
        <f t="shared" si="1"/>
        <v/>
      </c>
      <c r="L24" s="57" t="str">
        <f t="shared" si="2"/>
        <v/>
      </c>
      <c r="M24" s="57" t="str">
        <f t="shared" si="3"/>
        <v/>
      </c>
      <c r="N24" s="71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t="13.9" customHeight="1" x14ac:dyDescent="0.2">
      <c r="A25" s="98"/>
      <c r="B25" s="141"/>
      <c r="C25" s="58"/>
      <c r="D25" s="59"/>
      <c r="E25" s="60"/>
      <c r="F25" s="56"/>
      <c r="G25" s="61"/>
      <c r="H25" s="62"/>
      <c r="I25" s="159"/>
      <c r="J25" s="57" t="str">
        <f t="shared" si="0"/>
        <v/>
      </c>
      <c r="K25" s="57" t="str">
        <f t="shared" si="1"/>
        <v/>
      </c>
      <c r="L25" s="57" t="str">
        <f t="shared" si="2"/>
        <v/>
      </c>
      <c r="M25" s="57" t="str">
        <f t="shared" si="3"/>
        <v/>
      </c>
      <c r="N25" s="71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3.9" customHeight="1" x14ac:dyDescent="0.2">
      <c r="A26" s="98"/>
      <c r="B26" s="141"/>
      <c r="C26" s="58"/>
      <c r="D26" s="59"/>
      <c r="E26" s="60"/>
      <c r="F26" s="56"/>
      <c r="G26" s="61"/>
      <c r="H26" s="62"/>
      <c r="I26" s="159"/>
      <c r="J26" s="57" t="str">
        <f t="shared" si="0"/>
        <v/>
      </c>
      <c r="K26" s="57" t="str">
        <f t="shared" si="1"/>
        <v/>
      </c>
      <c r="L26" s="57" t="str">
        <f t="shared" si="2"/>
        <v/>
      </c>
      <c r="M26" s="57" t="str">
        <f t="shared" si="3"/>
        <v/>
      </c>
      <c r="N26" s="71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t="13.9" customHeight="1" x14ac:dyDescent="0.2">
      <c r="A27" s="98"/>
      <c r="B27" s="141"/>
      <c r="C27" s="58"/>
      <c r="D27" s="59"/>
      <c r="E27" s="60"/>
      <c r="F27" s="56"/>
      <c r="G27" s="61"/>
      <c r="H27" s="62"/>
      <c r="I27" s="159"/>
      <c r="J27" s="57" t="str">
        <f t="shared" si="0"/>
        <v/>
      </c>
      <c r="K27" s="57" t="str">
        <f t="shared" si="1"/>
        <v/>
      </c>
      <c r="L27" s="57" t="str">
        <f t="shared" si="2"/>
        <v/>
      </c>
      <c r="M27" s="57" t="str">
        <f t="shared" si="3"/>
        <v/>
      </c>
      <c r="N27" s="71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t="13.9" customHeight="1" x14ac:dyDescent="0.2">
      <c r="A28" s="98"/>
      <c r="B28" s="141"/>
      <c r="C28" s="58"/>
      <c r="D28" s="59"/>
      <c r="E28" s="60"/>
      <c r="F28" s="56"/>
      <c r="G28" s="61"/>
      <c r="H28" s="62"/>
      <c r="I28" s="159"/>
      <c r="J28" s="57" t="str">
        <f t="shared" si="0"/>
        <v/>
      </c>
      <c r="K28" s="57" t="str">
        <f t="shared" si="1"/>
        <v/>
      </c>
      <c r="L28" s="57" t="str">
        <f t="shared" si="2"/>
        <v/>
      </c>
      <c r="M28" s="57" t="str">
        <f t="shared" si="3"/>
        <v/>
      </c>
      <c r="N28" s="71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ht="13.9" customHeight="1" x14ac:dyDescent="0.2">
      <c r="A29" s="98"/>
      <c r="B29" s="141"/>
      <c r="C29" s="58"/>
      <c r="D29" s="59"/>
      <c r="E29" s="60"/>
      <c r="F29" s="56"/>
      <c r="G29" s="61"/>
      <c r="H29" s="62"/>
      <c r="I29" s="159"/>
      <c r="J29" s="57" t="str">
        <f t="shared" si="0"/>
        <v/>
      </c>
      <c r="K29" s="57" t="str">
        <f t="shared" si="1"/>
        <v/>
      </c>
      <c r="L29" s="57" t="str">
        <f t="shared" si="2"/>
        <v/>
      </c>
      <c r="M29" s="57" t="str">
        <f t="shared" si="3"/>
        <v/>
      </c>
      <c r="N29" s="71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ht="13.9" customHeight="1" x14ac:dyDescent="0.2">
      <c r="A30" s="98"/>
      <c r="B30" s="141"/>
      <c r="C30" s="58"/>
      <c r="D30" s="59"/>
      <c r="E30" s="60"/>
      <c r="F30" s="56"/>
      <c r="G30" s="61"/>
      <c r="H30" s="62"/>
      <c r="I30" s="159"/>
      <c r="J30" s="57" t="str">
        <f t="shared" si="0"/>
        <v/>
      </c>
      <c r="K30" s="57" t="str">
        <f t="shared" si="1"/>
        <v/>
      </c>
      <c r="L30" s="57" t="str">
        <f t="shared" si="2"/>
        <v/>
      </c>
      <c r="M30" s="57" t="str">
        <f t="shared" si="3"/>
        <v/>
      </c>
      <c r="N30" s="71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t="13.9" customHeight="1" x14ac:dyDescent="0.2">
      <c r="A31" s="98"/>
      <c r="B31" s="141"/>
      <c r="C31" s="58"/>
      <c r="D31" s="59"/>
      <c r="E31" s="60"/>
      <c r="F31" s="56"/>
      <c r="G31" s="61"/>
      <c r="H31" s="62"/>
      <c r="I31" s="159"/>
      <c r="J31" s="57" t="str">
        <f t="shared" si="0"/>
        <v/>
      </c>
      <c r="K31" s="57" t="str">
        <f t="shared" si="1"/>
        <v/>
      </c>
      <c r="L31" s="57" t="str">
        <f t="shared" si="2"/>
        <v/>
      </c>
      <c r="M31" s="57" t="str">
        <f t="shared" si="3"/>
        <v/>
      </c>
      <c r="N31" s="71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t="13.9" customHeight="1" x14ac:dyDescent="0.2">
      <c r="A32" s="98"/>
      <c r="B32" s="141"/>
      <c r="C32" s="58"/>
      <c r="D32" s="59"/>
      <c r="E32" s="60"/>
      <c r="F32" s="56"/>
      <c r="G32" s="61"/>
      <c r="H32" s="62"/>
      <c r="I32" s="159"/>
      <c r="J32" s="57" t="str">
        <f t="shared" si="0"/>
        <v/>
      </c>
      <c r="K32" s="57" t="str">
        <f t="shared" si="1"/>
        <v/>
      </c>
      <c r="L32" s="57" t="str">
        <f t="shared" si="2"/>
        <v/>
      </c>
      <c r="M32" s="57" t="str">
        <f t="shared" si="3"/>
        <v/>
      </c>
      <c r="N32" s="71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ht="13.9" customHeight="1" x14ac:dyDescent="0.2">
      <c r="A33" s="98"/>
      <c r="B33" s="141"/>
      <c r="C33" s="58"/>
      <c r="D33" s="59"/>
      <c r="E33" s="60"/>
      <c r="F33" s="56"/>
      <c r="G33" s="61"/>
      <c r="H33" s="62"/>
      <c r="I33" s="159"/>
      <c r="J33" s="57" t="str">
        <f t="shared" si="0"/>
        <v/>
      </c>
      <c r="K33" s="57" t="str">
        <f t="shared" si="1"/>
        <v/>
      </c>
      <c r="L33" s="57" t="str">
        <f t="shared" si="2"/>
        <v/>
      </c>
      <c r="M33" s="57" t="str">
        <f t="shared" si="3"/>
        <v/>
      </c>
      <c r="N33" s="71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ht="13.9" customHeight="1" x14ac:dyDescent="0.2">
      <c r="A34" s="98"/>
      <c r="B34" s="141"/>
      <c r="C34" s="58"/>
      <c r="D34" s="59"/>
      <c r="E34" s="60"/>
      <c r="F34" s="56"/>
      <c r="G34" s="61"/>
      <c r="H34" s="62"/>
      <c r="I34" s="159"/>
      <c r="J34" s="57" t="str">
        <f t="shared" si="0"/>
        <v/>
      </c>
      <c r="K34" s="57" t="str">
        <f t="shared" si="1"/>
        <v/>
      </c>
      <c r="L34" s="57" t="str">
        <f t="shared" si="2"/>
        <v/>
      </c>
      <c r="M34" s="57" t="str">
        <f t="shared" si="3"/>
        <v/>
      </c>
      <c r="N34" s="71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ht="13.9" customHeight="1" x14ac:dyDescent="0.2">
      <c r="A35" s="98"/>
      <c r="B35" s="141"/>
      <c r="C35" s="58"/>
      <c r="D35" s="59"/>
      <c r="E35" s="60"/>
      <c r="F35" s="56"/>
      <c r="G35" s="61"/>
      <c r="H35" s="62"/>
      <c r="I35" s="159"/>
      <c r="J35" s="57" t="str">
        <f t="shared" si="0"/>
        <v/>
      </c>
      <c r="K35" s="57" t="str">
        <f t="shared" si="1"/>
        <v/>
      </c>
      <c r="L35" s="57" t="str">
        <f t="shared" si="2"/>
        <v/>
      </c>
      <c r="M35" s="57" t="str">
        <f t="shared" si="3"/>
        <v/>
      </c>
      <c r="N35" s="71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ht="13.9" customHeight="1" x14ac:dyDescent="0.2">
      <c r="A36" s="98"/>
      <c r="B36" s="141"/>
      <c r="C36" s="58"/>
      <c r="D36" s="59"/>
      <c r="E36" s="60"/>
      <c r="F36" s="56"/>
      <c r="G36" s="61"/>
      <c r="H36" s="62"/>
      <c r="I36" s="159"/>
      <c r="J36" s="57" t="str">
        <f t="shared" si="0"/>
        <v/>
      </c>
      <c r="K36" s="57" t="str">
        <f t="shared" si="1"/>
        <v/>
      </c>
      <c r="L36" s="57" t="str">
        <f t="shared" si="2"/>
        <v/>
      </c>
      <c r="M36" s="57" t="str">
        <f t="shared" si="3"/>
        <v/>
      </c>
      <c r="N36" s="71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t="13.9" customHeight="1" x14ac:dyDescent="0.2">
      <c r="A37" s="98"/>
      <c r="B37" s="141"/>
      <c r="C37" s="58"/>
      <c r="D37" s="59"/>
      <c r="E37" s="60"/>
      <c r="F37" s="56"/>
      <c r="G37" s="61"/>
      <c r="H37" s="62"/>
      <c r="I37" s="159"/>
      <c r="J37" s="57" t="str">
        <f t="shared" si="0"/>
        <v/>
      </c>
      <c r="K37" s="57" t="str">
        <f t="shared" si="1"/>
        <v/>
      </c>
      <c r="L37" s="57" t="str">
        <f t="shared" si="2"/>
        <v/>
      </c>
      <c r="M37" s="57" t="str">
        <f t="shared" si="3"/>
        <v/>
      </c>
      <c r="N37" s="71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3.9" customHeight="1" x14ac:dyDescent="0.2">
      <c r="A38" s="98"/>
      <c r="B38" s="141"/>
      <c r="C38" s="58"/>
      <c r="D38" s="59"/>
      <c r="E38" s="60"/>
      <c r="F38" s="56"/>
      <c r="G38" s="61"/>
      <c r="H38" s="62"/>
      <c r="I38" s="159"/>
      <c r="J38" s="57" t="str">
        <f t="shared" si="0"/>
        <v/>
      </c>
      <c r="K38" s="57" t="str">
        <f t="shared" si="1"/>
        <v/>
      </c>
      <c r="L38" s="57" t="str">
        <f t="shared" si="2"/>
        <v/>
      </c>
      <c r="M38" s="57" t="str">
        <f t="shared" si="3"/>
        <v/>
      </c>
      <c r="N38" s="71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ht="13.9" customHeight="1" thickBot="1" x14ac:dyDescent="0.25">
      <c r="A39" s="99"/>
      <c r="B39" s="142"/>
      <c r="C39" s="74"/>
      <c r="D39" s="75"/>
      <c r="E39" s="76"/>
      <c r="F39" s="77"/>
      <c r="G39" s="111"/>
      <c r="H39" s="78"/>
      <c r="I39" s="171"/>
      <c r="J39" s="79" t="str">
        <f t="shared" si="0"/>
        <v/>
      </c>
      <c r="K39" s="79" t="str">
        <f t="shared" si="1"/>
        <v/>
      </c>
      <c r="L39" s="79" t="str">
        <f t="shared" si="2"/>
        <v/>
      </c>
      <c r="M39" s="79" t="str">
        <f t="shared" si="3"/>
        <v/>
      </c>
      <c r="N39" s="80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ht="12.75" customHeight="1" x14ac:dyDescent="0.2">
      <c r="A40" s="167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</row>
    <row r="41" spans="1:30" ht="12.75" customHeight="1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</row>
    <row r="42" spans="1:30" ht="12.75" customHeight="1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</row>
    <row r="43" spans="1:30" ht="12.75" customHeight="1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</row>
    <row r="44" spans="1:30" ht="12.75" customHeight="1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</row>
    <row r="45" spans="1:30" ht="12.75" customHeight="1" thickBo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1:30" ht="30" customHeight="1" x14ac:dyDescent="0.2">
      <c r="A46" s="214"/>
      <c r="B46" s="215"/>
      <c r="C46" s="215"/>
      <c r="D46" s="285" t="str">
        <f>D1</f>
        <v>PLANILLA DE CARGAS DE 1 HASTA 260 MEDIDORES PARA EDIFICIOS O PH CON GABINETES DE MEDICIÓN</v>
      </c>
      <c r="E46" s="285"/>
      <c r="F46" s="285"/>
      <c r="G46" s="285"/>
      <c r="H46" s="285"/>
      <c r="I46" s="285"/>
      <c r="J46" s="35" t="s">
        <v>42</v>
      </c>
      <c r="K46" s="192" t="str">
        <f>K1</f>
        <v>GIP-PLLA-EL-BT-0001</v>
      </c>
      <c r="L46" s="192"/>
      <c r="M46" s="192"/>
      <c r="N46" s="193"/>
    </row>
    <row r="47" spans="1:30" ht="12.75" customHeight="1" x14ac:dyDescent="0.2">
      <c r="A47" s="216"/>
      <c r="B47" s="217"/>
      <c r="C47" s="217"/>
      <c r="D47" s="286"/>
      <c r="E47" s="286"/>
      <c r="F47" s="286"/>
      <c r="G47" s="286"/>
      <c r="H47" s="286"/>
      <c r="I47" s="286"/>
      <c r="J47" s="36" t="s">
        <v>28</v>
      </c>
      <c r="K47" s="55" t="str">
        <f>K2</f>
        <v>DGL/GO</v>
      </c>
      <c r="L47" s="37" t="s">
        <v>29</v>
      </c>
      <c r="M47" s="212" t="str">
        <f>M2</f>
        <v>06</v>
      </c>
      <c r="N47" s="213"/>
    </row>
    <row r="48" spans="1:30" ht="12.75" customHeight="1" x14ac:dyDescent="0.2">
      <c r="A48" s="216"/>
      <c r="B48" s="217"/>
      <c r="C48" s="217"/>
      <c r="D48" s="191" t="str">
        <f>D3</f>
        <v>PLANILLA DE CARGAS PARA EDIFICIOS O PH CON GABINETES DE MEDICIÓN</v>
      </c>
      <c r="E48" s="191"/>
      <c r="F48" s="191"/>
      <c r="G48" s="191"/>
      <c r="H48" s="191"/>
      <c r="I48" s="191"/>
      <c r="J48" s="196" t="s">
        <v>30</v>
      </c>
      <c r="K48" s="196"/>
      <c r="L48" s="197" t="str">
        <f>L3</f>
        <v>Vigente</v>
      </c>
      <c r="M48" s="197"/>
      <c r="N48" s="198"/>
    </row>
    <row r="49" spans="1:30" ht="13.5" customHeight="1" x14ac:dyDescent="0.2">
      <c r="A49" s="216"/>
      <c r="B49" s="217"/>
      <c r="C49" s="217"/>
      <c r="D49" s="191"/>
      <c r="E49" s="191"/>
      <c r="F49" s="191"/>
      <c r="G49" s="191"/>
      <c r="H49" s="191"/>
      <c r="I49" s="191"/>
      <c r="J49" s="196" t="s">
        <v>31</v>
      </c>
      <c r="K49" s="196"/>
      <c r="L49" s="210" t="str">
        <f>L4</f>
        <v>21/01/2026</v>
      </c>
      <c r="M49" s="210"/>
      <c r="N49" s="211"/>
    </row>
    <row r="50" spans="1:30" ht="12.75" customHeight="1" thickBot="1" x14ac:dyDescent="0.25">
      <c r="A50" s="180" t="s">
        <v>27</v>
      </c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2"/>
    </row>
    <row r="51" spans="1:30" ht="52.5" customHeight="1" x14ac:dyDescent="0.2">
      <c r="A51" s="122" t="s">
        <v>48</v>
      </c>
      <c r="B51" s="126" t="s">
        <v>79</v>
      </c>
      <c r="C51" s="125" t="s">
        <v>49</v>
      </c>
      <c r="D51" s="64" t="s">
        <v>0</v>
      </c>
      <c r="E51" s="64" t="s">
        <v>74</v>
      </c>
      <c r="F51" s="64" t="s">
        <v>71</v>
      </c>
      <c r="G51" s="64" t="s">
        <v>3</v>
      </c>
      <c r="H51" s="64" t="s">
        <v>2</v>
      </c>
      <c r="I51" s="63" t="s">
        <v>15</v>
      </c>
      <c r="J51" s="63" t="s">
        <v>16</v>
      </c>
      <c r="K51" s="63" t="s">
        <v>17</v>
      </c>
      <c r="L51" s="63" t="s">
        <v>18</v>
      </c>
      <c r="M51" s="64" t="s">
        <v>77</v>
      </c>
      <c r="N51" s="131" t="s">
        <v>1</v>
      </c>
    </row>
    <row r="52" spans="1:30" ht="13.9" customHeight="1" x14ac:dyDescent="0.2">
      <c r="A52" s="98"/>
      <c r="B52" s="141"/>
      <c r="C52" s="58"/>
      <c r="D52" s="59"/>
      <c r="E52" s="60"/>
      <c r="F52" s="56"/>
      <c r="G52" s="61"/>
      <c r="H52" s="62"/>
      <c r="I52" s="159"/>
      <c r="J52" s="57" t="str">
        <f>IF(H52="R",I52*1000/(220*0.85),"")</f>
        <v/>
      </c>
      <c r="K52" s="57" t="str">
        <f>IF(H52="S",I52*1000/(220*0.85),"")</f>
        <v/>
      </c>
      <c r="L52" s="57" t="str">
        <f>IF(H52="T",I52*1000/(220*0.85),"")</f>
        <v/>
      </c>
      <c r="M52" s="57" t="str">
        <f>IF(H52="RST",I52*1000/(380*1.73*0.85),"")</f>
        <v/>
      </c>
      <c r="N52" s="71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ht="13.9" customHeight="1" x14ac:dyDescent="0.2">
      <c r="A53" s="98"/>
      <c r="B53" s="141"/>
      <c r="C53" s="58"/>
      <c r="D53" s="59"/>
      <c r="E53" s="60"/>
      <c r="F53" s="56"/>
      <c r="G53" s="61"/>
      <c r="H53" s="62"/>
      <c r="I53" s="159"/>
      <c r="J53" s="57" t="str">
        <f t="shared" ref="J53:J78" si="4">IF(H53="R",I53*1000/(220*0.85),"")</f>
        <v/>
      </c>
      <c r="K53" s="57" t="str">
        <f t="shared" ref="K53:K78" si="5">IF(H53="S",I53*1000/(220*0.85),"")</f>
        <v/>
      </c>
      <c r="L53" s="57" t="str">
        <f t="shared" ref="L53:L78" si="6">IF(H53="T",I53*1000/(220*0.85),"")</f>
        <v/>
      </c>
      <c r="M53" s="57" t="str">
        <f t="shared" ref="M53:M78" si="7">IF(H53="RST",I53*1000/(380*1.73*0.85),"")</f>
        <v/>
      </c>
      <c r="N53" s="71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ht="13.9" customHeight="1" x14ac:dyDescent="0.2">
      <c r="A54" s="98"/>
      <c r="B54" s="141"/>
      <c r="C54" s="58"/>
      <c r="D54" s="59"/>
      <c r="E54" s="60"/>
      <c r="F54" s="56"/>
      <c r="G54" s="61"/>
      <c r="H54" s="62"/>
      <c r="I54" s="159"/>
      <c r="J54" s="57" t="str">
        <f t="shared" si="4"/>
        <v/>
      </c>
      <c r="K54" s="57" t="str">
        <f t="shared" si="5"/>
        <v/>
      </c>
      <c r="L54" s="57" t="str">
        <f t="shared" si="6"/>
        <v/>
      </c>
      <c r="M54" s="57" t="str">
        <f t="shared" si="7"/>
        <v/>
      </c>
      <c r="N54" s="71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13.9" customHeight="1" x14ac:dyDescent="0.2">
      <c r="A55" s="98"/>
      <c r="B55" s="141"/>
      <c r="C55" s="58"/>
      <c r="D55" s="59"/>
      <c r="E55" s="60"/>
      <c r="F55" s="56"/>
      <c r="G55" s="61"/>
      <c r="H55" s="62"/>
      <c r="I55" s="159"/>
      <c r="J55" s="57" t="str">
        <f t="shared" si="4"/>
        <v/>
      </c>
      <c r="K55" s="57" t="str">
        <f t="shared" si="5"/>
        <v/>
      </c>
      <c r="L55" s="57" t="str">
        <f t="shared" si="6"/>
        <v/>
      </c>
      <c r="M55" s="57" t="str">
        <f t="shared" si="7"/>
        <v/>
      </c>
      <c r="N55" s="71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ht="13.9" customHeight="1" x14ac:dyDescent="0.2">
      <c r="A56" s="98"/>
      <c r="B56" s="141"/>
      <c r="C56" s="58"/>
      <c r="D56" s="59"/>
      <c r="E56" s="60"/>
      <c r="F56" s="56"/>
      <c r="G56" s="61"/>
      <c r="H56" s="62"/>
      <c r="I56" s="159"/>
      <c r="J56" s="57" t="str">
        <f t="shared" si="4"/>
        <v/>
      </c>
      <c r="K56" s="57" t="str">
        <f t="shared" si="5"/>
        <v/>
      </c>
      <c r="L56" s="57" t="str">
        <f t="shared" si="6"/>
        <v/>
      </c>
      <c r="M56" s="57" t="str">
        <f t="shared" si="7"/>
        <v/>
      </c>
      <c r="N56" s="71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  <row r="57" spans="1:30" ht="13.9" customHeight="1" x14ac:dyDescent="0.2">
      <c r="A57" s="98"/>
      <c r="B57" s="141"/>
      <c r="C57" s="58"/>
      <c r="D57" s="59"/>
      <c r="E57" s="60"/>
      <c r="F57" s="56"/>
      <c r="G57" s="61"/>
      <c r="H57" s="62"/>
      <c r="I57" s="159"/>
      <c r="J57" s="57" t="str">
        <f t="shared" si="4"/>
        <v/>
      </c>
      <c r="K57" s="57" t="str">
        <f t="shared" si="5"/>
        <v/>
      </c>
      <c r="L57" s="57" t="str">
        <f t="shared" si="6"/>
        <v/>
      </c>
      <c r="M57" s="57" t="str">
        <f t="shared" si="7"/>
        <v/>
      </c>
      <c r="N57" s="71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</row>
    <row r="58" spans="1:30" ht="13.9" customHeight="1" x14ac:dyDescent="0.2">
      <c r="A58" s="98"/>
      <c r="B58" s="141"/>
      <c r="C58" s="58"/>
      <c r="D58" s="59"/>
      <c r="E58" s="60"/>
      <c r="F58" s="56"/>
      <c r="G58" s="61"/>
      <c r="H58" s="62"/>
      <c r="I58" s="159"/>
      <c r="J58" s="57" t="str">
        <f t="shared" si="4"/>
        <v/>
      </c>
      <c r="K58" s="57" t="str">
        <f t="shared" si="5"/>
        <v/>
      </c>
      <c r="L58" s="57" t="str">
        <f t="shared" si="6"/>
        <v/>
      </c>
      <c r="M58" s="57" t="str">
        <f t="shared" si="7"/>
        <v/>
      </c>
      <c r="N58" s="71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 ht="13.9" customHeight="1" x14ac:dyDescent="0.2">
      <c r="A59" s="98"/>
      <c r="B59" s="141"/>
      <c r="C59" s="58"/>
      <c r="D59" s="59"/>
      <c r="E59" s="60"/>
      <c r="F59" s="56"/>
      <c r="G59" s="61"/>
      <c r="H59" s="62"/>
      <c r="I59" s="159"/>
      <c r="J59" s="57" t="str">
        <f t="shared" si="4"/>
        <v/>
      </c>
      <c r="K59" s="57" t="str">
        <f t="shared" si="5"/>
        <v/>
      </c>
      <c r="L59" s="57" t="str">
        <f t="shared" si="6"/>
        <v/>
      </c>
      <c r="M59" s="57" t="str">
        <f t="shared" si="7"/>
        <v/>
      </c>
      <c r="N59" s="71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1:30" ht="13.9" customHeight="1" x14ac:dyDescent="0.2">
      <c r="A60" s="98"/>
      <c r="B60" s="141"/>
      <c r="C60" s="58"/>
      <c r="D60" s="59"/>
      <c r="E60" s="60"/>
      <c r="F60" s="56"/>
      <c r="G60" s="61"/>
      <c r="H60" s="62"/>
      <c r="I60" s="159"/>
      <c r="J60" s="57" t="str">
        <f t="shared" si="4"/>
        <v/>
      </c>
      <c r="K60" s="57" t="str">
        <f t="shared" si="5"/>
        <v/>
      </c>
      <c r="L60" s="57" t="str">
        <f t="shared" si="6"/>
        <v/>
      </c>
      <c r="M60" s="57" t="str">
        <f t="shared" si="7"/>
        <v/>
      </c>
      <c r="N60" s="71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1:30" ht="13.9" customHeight="1" x14ac:dyDescent="0.2">
      <c r="A61" s="98"/>
      <c r="B61" s="141"/>
      <c r="C61" s="58"/>
      <c r="D61" s="59"/>
      <c r="E61" s="60"/>
      <c r="F61" s="56"/>
      <c r="G61" s="61"/>
      <c r="H61" s="62"/>
      <c r="I61" s="159"/>
      <c r="J61" s="57" t="str">
        <f t="shared" si="4"/>
        <v/>
      </c>
      <c r="K61" s="57" t="str">
        <f t="shared" si="5"/>
        <v/>
      </c>
      <c r="L61" s="57" t="str">
        <f t="shared" si="6"/>
        <v/>
      </c>
      <c r="M61" s="57" t="str">
        <f t="shared" si="7"/>
        <v/>
      </c>
      <c r="N61" s="71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</row>
    <row r="62" spans="1:30" ht="13.9" customHeight="1" x14ac:dyDescent="0.2">
      <c r="A62" s="98"/>
      <c r="B62" s="141"/>
      <c r="C62" s="58"/>
      <c r="D62" s="59"/>
      <c r="E62" s="60"/>
      <c r="F62" s="56"/>
      <c r="G62" s="61"/>
      <c r="H62" s="62"/>
      <c r="I62" s="159"/>
      <c r="J62" s="57" t="str">
        <f t="shared" si="4"/>
        <v/>
      </c>
      <c r="K62" s="57" t="str">
        <f t="shared" si="5"/>
        <v/>
      </c>
      <c r="L62" s="57" t="str">
        <f t="shared" si="6"/>
        <v/>
      </c>
      <c r="M62" s="57" t="str">
        <f t="shared" si="7"/>
        <v/>
      </c>
      <c r="N62" s="71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spans="1:30" ht="13.9" customHeight="1" x14ac:dyDescent="0.2">
      <c r="A63" s="98"/>
      <c r="B63" s="141"/>
      <c r="C63" s="58"/>
      <c r="D63" s="59"/>
      <c r="E63" s="60"/>
      <c r="F63" s="56"/>
      <c r="G63" s="61"/>
      <c r="H63" s="62"/>
      <c r="I63" s="159"/>
      <c r="J63" s="57" t="str">
        <f t="shared" si="4"/>
        <v/>
      </c>
      <c r="K63" s="57" t="str">
        <f t="shared" si="5"/>
        <v/>
      </c>
      <c r="L63" s="57" t="str">
        <f t="shared" si="6"/>
        <v/>
      </c>
      <c r="M63" s="57" t="str">
        <f t="shared" si="7"/>
        <v/>
      </c>
      <c r="N63" s="71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</row>
    <row r="64" spans="1:30" ht="13.9" customHeight="1" x14ac:dyDescent="0.2">
      <c r="A64" s="98"/>
      <c r="B64" s="141"/>
      <c r="C64" s="58"/>
      <c r="D64" s="59"/>
      <c r="E64" s="60"/>
      <c r="F64" s="56"/>
      <c r="G64" s="61"/>
      <c r="H64" s="62"/>
      <c r="I64" s="159"/>
      <c r="J64" s="57" t="str">
        <f t="shared" si="4"/>
        <v/>
      </c>
      <c r="K64" s="57" t="str">
        <f t="shared" si="5"/>
        <v/>
      </c>
      <c r="L64" s="57" t="str">
        <f t="shared" si="6"/>
        <v/>
      </c>
      <c r="M64" s="57" t="str">
        <f t="shared" si="7"/>
        <v/>
      </c>
      <c r="N64" s="71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1:30" ht="13.9" customHeight="1" x14ac:dyDescent="0.2">
      <c r="A65" s="98"/>
      <c r="B65" s="141"/>
      <c r="C65" s="58"/>
      <c r="D65" s="59"/>
      <c r="E65" s="60"/>
      <c r="F65" s="56"/>
      <c r="G65" s="61"/>
      <c r="H65" s="62"/>
      <c r="I65" s="159"/>
      <c r="J65" s="57" t="str">
        <f t="shared" si="4"/>
        <v/>
      </c>
      <c r="K65" s="57" t="str">
        <f t="shared" si="5"/>
        <v/>
      </c>
      <c r="L65" s="57" t="str">
        <f t="shared" si="6"/>
        <v/>
      </c>
      <c r="M65" s="57" t="str">
        <f t="shared" si="7"/>
        <v/>
      </c>
      <c r="N65" s="71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spans="1:30" ht="13.9" customHeight="1" x14ac:dyDescent="0.2">
      <c r="A66" s="98"/>
      <c r="B66" s="141"/>
      <c r="C66" s="58"/>
      <c r="D66" s="59"/>
      <c r="E66" s="60"/>
      <c r="F66" s="56"/>
      <c r="G66" s="61"/>
      <c r="H66" s="62"/>
      <c r="I66" s="159"/>
      <c r="J66" s="57" t="str">
        <f t="shared" si="4"/>
        <v/>
      </c>
      <c r="K66" s="57" t="str">
        <f t="shared" si="5"/>
        <v/>
      </c>
      <c r="L66" s="57" t="str">
        <f t="shared" si="6"/>
        <v/>
      </c>
      <c r="M66" s="57" t="str">
        <f t="shared" si="7"/>
        <v/>
      </c>
      <c r="N66" s="71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spans="1:30" ht="13.9" customHeight="1" x14ac:dyDescent="0.2">
      <c r="A67" s="98"/>
      <c r="B67" s="141"/>
      <c r="C67" s="58"/>
      <c r="D67" s="59"/>
      <c r="E67" s="60"/>
      <c r="F67" s="56"/>
      <c r="G67" s="61"/>
      <c r="H67" s="62"/>
      <c r="I67" s="159"/>
      <c r="J67" s="57" t="str">
        <f t="shared" si="4"/>
        <v/>
      </c>
      <c r="K67" s="57" t="str">
        <f t="shared" si="5"/>
        <v/>
      </c>
      <c r="L67" s="57" t="str">
        <f t="shared" si="6"/>
        <v/>
      </c>
      <c r="M67" s="57" t="str">
        <f t="shared" si="7"/>
        <v/>
      </c>
      <c r="N67" s="71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 ht="13.9" customHeight="1" x14ac:dyDescent="0.2">
      <c r="A68" s="98"/>
      <c r="B68" s="141"/>
      <c r="C68" s="58"/>
      <c r="D68" s="59"/>
      <c r="E68" s="60"/>
      <c r="F68" s="56"/>
      <c r="G68" s="61"/>
      <c r="H68" s="62"/>
      <c r="I68" s="159"/>
      <c r="J68" s="57" t="str">
        <f t="shared" si="4"/>
        <v/>
      </c>
      <c r="K68" s="57" t="str">
        <f t="shared" si="5"/>
        <v/>
      </c>
      <c r="L68" s="57" t="str">
        <f t="shared" si="6"/>
        <v/>
      </c>
      <c r="M68" s="57" t="str">
        <f t="shared" si="7"/>
        <v/>
      </c>
      <c r="N68" s="71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 ht="13.9" customHeight="1" x14ac:dyDescent="0.2">
      <c r="A69" s="98"/>
      <c r="B69" s="141"/>
      <c r="C69" s="58"/>
      <c r="D69" s="59"/>
      <c r="E69" s="60"/>
      <c r="F69" s="56"/>
      <c r="G69" s="61"/>
      <c r="H69" s="62"/>
      <c r="I69" s="159"/>
      <c r="J69" s="57" t="str">
        <f t="shared" si="4"/>
        <v/>
      </c>
      <c r="K69" s="57" t="str">
        <f t="shared" si="5"/>
        <v/>
      </c>
      <c r="L69" s="57" t="str">
        <f t="shared" si="6"/>
        <v/>
      </c>
      <c r="M69" s="57" t="str">
        <f t="shared" si="7"/>
        <v/>
      </c>
      <c r="N69" s="71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</row>
    <row r="70" spans="1:30" ht="13.9" customHeight="1" x14ac:dyDescent="0.2">
      <c r="A70" s="98"/>
      <c r="B70" s="141"/>
      <c r="C70" s="58"/>
      <c r="D70" s="59"/>
      <c r="E70" s="60"/>
      <c r="F70" s="56"/>
      <c r="G70" s="61"/>
      <c r="H70" s="62"/>
      <c r="I70" s="159"/>
      <c r="J70" s="57" t="str">
        <f t="shared" si="4"/>
        <v/>
      </c>
      <c r="K70" s="57" t="str">
        <f t="shared" si="5"/>
        <v/>
      </c>
      <c r="L70" s="57" t="str">
        <f t="shared" si="6"/>
        <v/>
      </c>
      <c r="M70" s="57" t="str">
        <f t="shared" si="7"/>
        <v/>
      </c>
      <c r="N70" s="71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</row>
    <row r="71" spans="1:30" ht="13.9" customHeight="1" x14ac:dyDescent="0.2">
      <c r="A71" s="98"/>
      <c r="B71" s="141"/>
      <c r="C71" s="58"/>
      <c r="D71" s="59"/>
      <c r="E71" s="60"/>
      <c r="F71" s="56"/>
      <c r="G71" s="61"/>
      <c r="H71" s="62"/>
      <c r="I71" s="159"/>
      <c r="J71" s="57" t="str">
        <f t="shared" si="4"/>
        <v/>
      </c>
      <c r="K71" s="57" t="str">
        <f t="shared" si="5"/>
        <v/>
      </c>
      <c r="L71" s="57" t="str">
        <f t="shared" si="6"/>
        <v/>
      </c>
      <c r="M71" s="57" t="str">
        <f t="shared" si="7"/>
        <v/>
      </c>
      <c r="N71" s="71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</row>
    <row r="72" spans="1:30" ht="13.9" customHeight="1" x14ac:dyDescent="0.2">
      <c r="A72" s="98"/>
      <c r="B72" s="141"/>
      <c r="C72" s="58"/>
      <c r="D72" s="59"/>
      <c r="E72" s="60"/>
      <c r="F72" s="56"/>
      <c r="G72" s="61"/>
      <c r="H72" s="62"/>
      <c r="I72" s="159"/>
      <c r="J72" s="57" t="str">
        <f t="shared" si="4"/>
        <v/>
      </c>
      <c r="K72" s="57" t="str">
        <f t="shared" si="5"/>
        <v/>
      </c>
      <c r="L72" s="57" t="str">
        <f t="shared" si="6"/>
        <v/>
      </c>
      <c r="M72" s="57" t="str">
        <f t="shared" si="7"/>
        <v/>
      </c>
      <c r="N72" s="71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</row>
    <row r="73" spans="1:30" ht="13.9" customHeight="1" x14ac:dyDescent="0.2">
      <c r="A73" s="98"/>
      <c r="B73" s="141"/>
      <c r="C73" s="58"/>
      <c r="D73" s="59"/>
      <c r="E73" s="60"/>
      <c r="F73" s="56"/>
      <c r="G73" s="61"/>
      <c r="H73" s="62"/>
      <c r="I73" s="159"/>
      <c r="J73" s="57" t="str">
        <f t="shared" si="4"/>
        <v/>
      </c>
      <c r="K73" s="57" t="str">
        <f t="shared" si="5"/>
        <v/>
      </c>
      <c r="L73" s="57" t="str">
        <f t="shared" si="6"/>
        <v/>
      </c>
      <c r="M73" s="57" t="str">
        <f t="shared" si="7"/>
        <v/>
      </c>
      <c r="N73" s="71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spans="1:30" ht="13.9" customHeight="1" x14ac:dyDescent="0.2">
      <c r="A74" s="98"/>
      <c r="B74" s="141"/>
      <c r="C74" s="58"/>
      <c r="D74" s="59"/>
      <c r="E74" s="60"/>
      <c r="F74" s="56"/>
      <c r="G74" s="61"/>
      <c r="H74" s="62"/>
      <c r="I74" s="159"/>
      <c r="J74" s="57" t="str">
        <f t="shared" si="4"/>
        <v/>
      </c>
      <c r="K74" s="57" t="str">
        <f t="shared" si="5"/>
        <v/>
      </c>
      <c r="L74" s="57" t="str">
        <f t="shared" si="6"/>
        <v/>
      </c>
      <c r="M74" s="57" t="str">
        <f t="shared" si="7"/>
        <v/>
      </c>
      <c r="N74" s="71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spans="1:30" ht="13.9" customHeight="1" x14ac:dyDescent="0.2">
      <c r="A75" s="98"/>
      <c r="B75" s="141"/>
      <c r="C75" s="58"/>
      <c r="D75" s="59"/>
      <c r="E75" s="60"/>
      <c r="F75" s="56"/>
      <c r="G75" s="61"/>
      <c r="H75" s="62"/>
      <c r="I75" s="159"/>
      <c r="J75" s="57" t="str">
        <f t="shared" si="4"/>
        <v/>
      </c>
      <c r="K75" s="57" t="str">
        <f t="shared" si="5"/>
        <v/>
      </c>
      <c r="L75" s="57" t="str">
        <f t="shared" si="6"/>
        <v/>
      </c>
      <c r="M75" s="57" t="str">
        <f t="shared" si="7"/>
        <v/>
      </c>
      <c r="N75" s="71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spans="1:30" ht="13.9" customHeight="1" x14ac:dyDescent="0.2">
      <c r="A76" s="98"/>
      <c r="B76" s="141"/>
      <c r="C76" s="58"/>
      <c r="D76" s="59"/>
      <c r="E76" s="60"/>
      <c r="F76" s="56"/>
      <c r="G76" s="61"/>
      <c r="H76" s="62"/>
      <c r="I76" s="159"/>
      <c r="J76" s="57" t="str">
        <f t="shared" si="4"/>
        <v/>
      </c>
      <c r="K76" s="57" t="str">
        <f t="shared" si="5"/>
        <v/>
      </c>
      <c r="L76" s="57" t="str">
        <f t="shared" si="6"/>
        <v/>
      </c>
      <c r="M76" s="57" t="str">
        <f t="shared" si="7"/>
        <v/>
      </c>
      <c r="N76" s="71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</row>
    <row r="77" spans="1:30" ht="13.9" customHeight="1" x14ac:dyDescent="0.2">
      <c r="A77" s="98"/>
      <c r="B77" s="141"/>
      <c r="C77" s="58"/>
      <c r="D77" s="59"/>
      <c r="E77" s="60"/>
      <c r="F77" s="56"/>
      <c r="G77" s="61"/>
      <c r="H77" s="62"/>
      <c r="I77" s="159"/>
      <c r="J77" s="57" t="str">
        <f t="shared" si="4"/>
        <v/>
      </c>
      <c r="K77" s="57" t="str">
        <f t="shared" si="5"/>
        <v/>
      </c>
      <c r="L77" s="57" t="str">
        <f t="shared" si="6"/>
        <v/>
      </c>
      <c r="M77" s="57" t="str">
        <f t="shared" si="7"/>
        <v/>
      </c>
      <c r="N77" s="71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8" spans="1:30" ht="13.9" customHeight="1" thickBot="1" x14ac:dyDescent="0.25">
      <c r="A78" s="99"/>
      <c r="B78" s="142"/>
      <c r="C78" s="74"/>
      <c r="D78" s="75"/>
      <c r="E78" s="76"/>
      <c r="F78" s="77"/>
      <c r="G78" s="111"/>
      <c r="H78" s="78"/>
      <c r="I78" s="171"/>
      <c r="J78" s="79" t="str">
        <f t="shared" si="4"/>
        <v/>
      </c>
      <c r="K78" s="79" t="str">
        <f t="shared" si="5"/>
        <v/>
      </c>
      <c r="L78" s="79" t="str">
        <f t="shared" si="6"/>
        <v/>
      </c>
      <c r="M78" s="79" t="str">
        <f t="shared" si="7"/>
        <v/>
      </c>
      <c r="N78" s="80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</row>
    <row r="79" spans="1:30" ht="12.75" customHeight="1" x14ac:dyDescent="0.2">
      <c r="A79" s="167"/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</row>
    <row r="80" spans="1:30" ht="12.75" customHeight="1" x14ac:dyDescent="0.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</row>
    <row r="81" spans="1:14" ht="12.75" customHeight="1" x14ac:dyDescent="0.2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</row>
    <row r="82" spans="1:14" ht="12.75" customHeight="1" x14ac:dyDescent="0.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</row>
    <row r="83" spans="1:14" ht="12.75" customHeight="1" x14ac:dyDescent="0.2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</row>
    <row r="84" spans="1:14" ht="12.75" customHeight="1" x14ac:dyDescent="0.2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</row>
    <row r="85" spans="1:14" ht="12.75" customHeight="1" x14ac:dyDescent="0.2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</row>
    <row r="86" spans="1:14" ht="12.75" customHeight="1" x14ac:dyDescent="0.2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</row>
    <row r="87" spans="1:14" ht="12.75" customHeight="1" x14ac:dyDescent="0.2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</row>
    <row r="88" spans="1:14" ht="12.75" customHeight="1" x14ac:dyDescent="0.2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</row>
    <row r="89" spans="1:14" ht="12.75" customHeight="1" x14ac:dyDescent="0.2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</row>
    <row r="90" spans="1:14" ht="29.25" customHeight="1" thickBo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</row>
    <row r="91" spans="1:14" ht="30" customHeight="1" x14ac:dyDescent="0.2">
      <c r="A91" s="214"/>
      <c r="B91" s="215"/>
      <c r="C91" s="215"/>
      <c r="D91" s="285" t="str">
        <f>D46</f>
        <v>PLANILLA DE CARGAS DE 1 HASTA 260 MEDIDORES PARA EDIFICIOS O PH CON GABINETES DE MEDICIÓN</v>
      </c>
      <c r="E91" s="285"/>
      <c r="F91" s="285"/>
      <c r="G91" s="285"/>
      <c r="H91" s="285"/>
      <c r="I91" s="285"/>
      <c r="J91" s="35" t="s">
        <v>42</v>
      </c>
      <c r="K91" s="192" t="str">
        <f>K46</f>
        <v>GIP-PLLA-EL-BT-0001</v>
      </c>
      <c r="L91" s="192"/>
      <c r="M91" s="192"/>
      <c r="N91" s="193"/>
    </row>
    <row r="92" spans="1:14" ht="12.75" customHeight="1" x14ac:dyDescent="0.2">
      <c r="A92" s="216"/>
      <c r="B92" s="217"/>
      <c r="C92" s="217"/>
      <c r="D92" s="286"/>
      <c r="E92" s="286"/>
      <c r="F92" s="286"/>
      <c r="G92" s="286"/>
      <c r="H92" s="286"/>
      <c r="I92" s="286"/>
      <c r="J92" s="36" t="s">
        <v>28</v>
      </c>
      <c r="K92" s="55" t="str">
        <f>K47</f>
        <v>DGL/GO</v>
      </c>
      <c r="L92" s="37" t="s">
        <v>29</v>
      </c>
      <c r="M92" s="212" t="str">
        <f>M47</f>
        <v>06</v>
      </c>
      <c r="N92" s="213"/>
    </row>
    <row r="93" spans="1:14" ht="12.75" customHeight="1" x14ac:dyDescent="0.2">
      <c r="A93" s="216"/>
      <c r="B93" s="217"/>
      <c r="C93" s="217"/>
      <c r="D93" s="191" t="str">
        <f>D48</f>
        <v>PLANILLA DE CARGAS PARA EDIFICIOS O PH CON GABINETES DE MEDICIÓN</v>
      </c>
      <c r="E93" s="191"/>
      <c r="F93" s="191"/>
      <c r="G93" s="191"/>
      <c r="H93" s="191"/>
      <c r="I93" s="191"/>
      <c r="J93" s="196" t="s">
        <v>30</v>
      </c>
      <c r="K93" s="196"/>
      <c r="L93" s="197" t="str">
        <f>L48</f>
        <v>Vigente</v>
      </c>
      <c r="M93" s="197"/>
      <c r="N93" s="198"/>
    </row>
    <row r="94" spans="1:14" ht="13.5" customHeight="1" x14ac:dyDescent="0.2">
      <c r="A94" s="216"/>
      <c r="B94" s="217"/>
      <c r="C94" s="217"/>
      <c r="D94" s="191"/>
      <c r="E94" s="191"/>
      <c r="F94" s="191"/>
      <c r="G94" s="191"/>
      <c r="H94" s="191"/>
      <c r="I94" s="191"/>
      <c r="J94" s="196" t="s">
        <v>31</v>
      </c>
      <c r="K94" s="196"/>
      <c r="L94" s="210" t="str">
        <f>L49</f>
        <v>21/01/2026</v>
      </c>
      <c r="M94" s="210"/>
      <c r="N94" s="211"/>
    </row>
    <row r="95" spans="1:14" ht="12.75" customHeight="1" thickBot="1" x14ac:dyDescent="0.25">
      <c r="A95" s="180" t="s">
        <v>27</v>
      </c>
      <c r="B95" s="281"/>
      <c r="C95" s="281"/>
      <c r="D95" s="281"/>
      <c r="E95" s="281"/>
      <c r="F95" s="281"/>
      <c r="G95" s="281"/>
      <c r="H95" s="281"/>
      <c r="I95" s="281"/>
      <c r="J95" s="281"/>
      <c r="K95" s="281"/>
      <c r="L95" s="281"/>
      <c r="M95" s="281"/>
      <c r="N95" s="282"/>
    </row>
    <row r="96" spans="1:14" ht="52.5" customHeight="1" x14ac:dyDescent="0.2">
      <c r="A96" s="122" t="s">
        <v>48</v>
      </c>
      <c r="B96" s="126" t="s">
        <v>79</v>
      </c>
      <c r="C96" s="125" t="s">
        <v>49</v>
      </c>
      <c r="D96" s="64" t="s">
        <v>0</v>
      </c>
      <c r="E96" s="64" t="s">
        <v>74</v>
      </c>
      <c r="F96" s="64" t="s">
        <v>71</v>
      </c>
      <c r="G96" s="64" t="s">
        <v>3</v>
      </c>
      <c r="H96" s="64" t="s">
        <v>2</v>
      </c>
      <c r="I96" s="63" t="s">
        <v>15</v>
      </c>
      <c r="J96" s="63" t="s">
        <v>16</v>
      </c>
      <c r="K96" s="63" t="s">
        <v>17</v>
      </c>
      <c r="L96" s="63" t="s">
        <v>18</v>
      </c>
      <c r="M96" s="64" t="s">
        <v>77</v>
      </c>
      <c r="N96" s="131" t="s">
        <v>1</v>
      </c>
    </row>
    <row r="97" spans="1:30" ht="13.9" customHeight="1" x14ac:dyDescent="0.2">
      <c r="A97" s="141"/>
      <c r="B97" s="141"/>
      <c r="C97" s="58"/>
      <c r="D97" s="59"/>
      <c r="E97" s="60"/>
      <c r="F97" s="56"/>
      <c r="G97" s="61"/>
      <c r="H97" s="62"/>
      <c r="I97" s="159"/>
      <c r="J97" s="57" t="str">
        <f>IF(H97="R",I97*1000/(220*0.85),"")</f>
        <v/>
      </c>
      <c r="K97" s="57" t="str">
        <f>IF(H97="S",I97*1000/(220*0.85),"")</f>
        <v/>
      </c>
      <c r="L97" s="57" t="str">
        <f>IF(H97="T",I97*1000/(220*0.85),"")</f>
        <v/>
      </c>
      <c r="M97" s="57" t="str">
        <f>IF(H97="RST",I97*1000/(380*1.73*0.85),"")</f>
        <v/>
      </c>
      <c r="N97" s="128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</row>
    <row r="98" spans="1:30" ht="13.9" customHeight="1" x14ac:dyDescent="0.2">
      <c r="A98" s="141"/>
      <c r="B98" s="141"/>
      <c r="C98" s="58"/>
      <c r="D98" s="59"/>
      <c r="E98" s="60"/>
      <c r="F98" s="56"/>
      <c r="G98" s="61"/>
      <c r="H98" s="62"/>
      <c r="I98" s="159"/>
      <c r="J98" s="57" t="str">
        <f t="shared" ref="J98:J114" si="8">IF(H98="R",I98*1000/(220*0.85),"")</f>
        <v/>
      </c>
      <c r="K98" s="57" t="str">
        <f t="shared" ref="K98:K114" si="9">IF(H98="S",I98*1000/(220*0.85),"")</f>
        <v/>
      </c>
      <c r="L98" s="57" t="str">
        <f t="shared" ref="L98:L114" si="10">IF(H98="T",I98*1000/(220*0.85),"")</f>
        <v/>
      </c>
      <c r="M98" s="57" t="str">
        <f t="shared" ref="M98:M114" si="11">IF(H98="RST",I98*1000/(380*1.73*0.85),"")</f>
        <v/>
      </c>
      <c r="N98" s="128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</row>
    <row r="99" spans="1:30" ht="13.9" customHeight="1" x14ac:dyDescent="0.2">
      <c r="A99" s="141"/>
      <c r="B99" s="141"/>
      <c r="C99" s="58"/>
      <c r="D99" s="59"/>
      <c r="E99" s="60"/>
      <c r="F99" s="56"/>
      <c r="G99" s="61"/>
      <c r="H99" s="62"/>
      <c r="I99" s="159"/>
      <c r="J99" s="57" t="str">
        <f t="shared" si="8"/>
        <v/>
      </c>
      <c r="K99" s="57" t="str">
        <f t="shared" si="9"/>
        <v/>
      </c>
      <c r="L99" s="57" t="str">
        <f t="shared" si="10"/>
        <v/>
      </c>
      <c r="M99" s="57" t="str">
        <f t="shared" si="11"/>
        <v/>
      </c>
      <c r="N99" s="128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spans="1:30" ht="13.9" customHeight="1" x14ac:dyDescent="0.2">
      <c r="A100" s="141"/>
      <c r="B100" s="141"/>
      <c r="C100" s="58"/>
      <c r="D100" s="59"/>
      <c r="E100" s="60"/>
      <c r="F100" s="56"/>
      <c r="G100" s="61"/>
      <c r="H100" s="62"/>
      <c r="I100" s="159"/>
      <c r="J100" s="57" t="str">
        <f t="shared" si="8"/>
        <v/>
      </c>
      <c r="K100" s="57" t="str">
        <f t="shared" si="9"/>
        <v/>
      </c>
      <c r="L100" s="57" t="str">
        <f t="shared" si="10"/>
        <v/>
      </c>
      <c r="M100" s="57" t="str">
        <f t="shared" si="11"/>
        <v/>
      </c>
      <c r="N100" s="128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spans="1:30" ht="13.9" customHeight="1" x14ac:dyDescent="0.2">
      <c r="A101" s="141"/>
      <c r="B101" s="141"/>
      <c r="C101" s="58"/>
      <c r="D101" s="59"/>
      <c r="E101" s="60"/>
      <c r="F101" s="56"/>
      <c r="G101" s="61"/>
      <c r="H101" s="62"/>
      <c r="I101" s="159"/>
      <c r="J101" s="57" t="str">
        <f t="shared" si="8"/>
        <v/>
      </c>
      <c r="K101" s="57" t="str">
        <f t="shared" si="9"/>
        <v/>
      </c>
      <c r="L101" s="57" t="str">
        <f t="shared" si="10"/>
        <v/>
      </c>
      <c r="M101" s="57" t="str">
        <f t="shared" si="11"/>
        <v/>
      </c>
      <c r="N101" s="128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spans="1:30" ht="13.9" customHeight="1" x14ac:dyDescent="0.2">
      <c r="A102" s="141"/>
      <c r="B102" s="141"/>
      <c r="C102" s="58"/>
      <c r="D102" s="59"/>
      <c r="E102" s="60"/>
      <c r="F102" s="56"/>
      <c r="G102" s="61"/>
      <c r="H102" s="62"/>
      <c r="I102" s="159"/>
      <c r="J102" s="57" t="str">
        <f t="shared" si="8"/>
        <v/>
      </c>
      <c r="K102" s="57" t="str">
        <f t="shared" si="9"/>
        <v/>
      </c>
      <c r="L102" s="57" t="str">
        <f t="shared" si="10"/>
        <v/>
      </c>
      <c r="M102" s="57" t="str">
        <f t="shared" si="11"/>
        <v/>
      </c>
      <c r="N102" s="128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spans="1:30" ht="13.9" customHeight="1" x14ac:dyDescent="0.2">
      <c r="A103" s="141"/>
      <c r="B103" s="141"/>
      <c r="C103" s="58"/>
      <c r="D103" s="59"/>
      <c r="E103" s="60"/>
      <c r="F103" s="56"/>
      <c r="G103" s="61"/>
      <c r="H103" s="62"/>
      <c r="I103" s="159"/>
      <c r="J103" s="57" t="str">
        <f t="shared" si="8"/>
        <v/>
      </c>
      <c r="K103" s="57" t="str">
        <f t="shared" si="9"/>
        <v/>
      </c>
      <c r="L103" s="57" t="str">
        <f t="shared" si="10"/>
        <v/>
      </c>
      <c r="M103" s="57" t="str">
        <f t="shared" si="11"/>
        <v/>
      </c>
      <c r="N103" s="128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spans="1:30" ht="13.9" customHeight="1" x14ac:dyDescent="0.2">
      <c r="A104" s="141"/>
      <c r="B104" s="141"/>
      <c r="C104" s="58"/>
      <c r="D104" s="59"/>
      <c r="E104" s="60"/>
      <c r="F104" s="56"/>
      <c r="G104" s="61"/>
      <c r="H104" s="62"/>
      <c r="I104" s="159"/>
      <c r="J104" s="57" t="str">
        <f t="shared" si="8"/>
        <v/>
      </c>
      <c r="K104" s="57" t="str">
        <f t="shared" si="9"/>
        <v/>
      </c>
      <c r="L104" s="57" t="str">
        <f t="shared" si="10"/>
        <v/>
      </c>
      <c r="M104" s="57" t="str">
        <f t="shared" si="11"/>
        <v/>
      </c>
      <c r="N104" s="128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spans="1:30" ht="13.9" customHeight="1" x14ac:dyDescent="0.2">
      <c r="A105" s="141"/>
      <c r="B105" s="141"/>
      <c r="C105" s="58"/>
      <c r="D105" s="59"/>
      <c r="E105" s="60"/>
      <c r="F105" s="56"/>
      <c r="G105" s="61"/>
      <c r="H105" s="62"/>
      <c r="I105" s="159"/>
      <c r="J105" s="57" t="str">
        <f t="shared" si="8"/>
        <v/>
      </c>
      <c r="K105" s="57" t="str">
        <f t="shared" si="9"/>
        <v/>
      </c>
      <c r="L105" s="57" t="str">
        <f t="shared" si="10"/>
        <v/>
      </c>
      <c r="M105" s="57" t="str">
        <f t="shared" si="11"/>
        <v/>
      </c>
      <c r="N105" s="128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  <row r="106" spans="1:30" ht="13.9" customHeight="1" x14ac:dyDescent="0.2">
      <c r="A106" s="141"/>
      <c r="B106" s="141"/>
      <c r="C106" s="58"/>
      <c r="D106" s="59"/>
      <c r="E106" s="60"/>
      <c r="F106" s="56"/>
      <c r="G106" s="61"/>
      <c r="H106" s="62"/>
      <c r="I106" s="159"/>
      <c r="J106" s="57" t="str">
        <f t="shared" si="8"/>
        <v/>
      </c>
      <c r="K106" s="57" t="str">
        <f t="shared" si="9"/>
        <v/>
      </c>
      <c r="L106" s="57" t="str">
        <f t="shared" si="10"/>
        <v/>
      </c>
      <c r="M106" s="57" t="str">
        <f t="shared" si="11"/>
        <v/>
      </c>
      <c r="N106" s="128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spans="1:30" ht="13.9" customHeight="1" x14ac:dyDescent="0.2">
      <c r="A107" s="141"/>
      <c r="B107" s="141"/>
      <c r="C107" s="58"/>
      <c r="D107" s="59"/>
      <c r="E107" s="60"/>
      <c r="F107" s="56"/>
      <c r="G107" s="61"/>
      <c r="H107" s="62"/>
      <c r="I107" s="159"/>
      <c r="J107" s="57" t="str">
        <f t="shared" si="8"/>
        <v/>
      </c>
      <c r="K107" s="57" t="str">
        <f t="shared" si="9"/>
        <v/>
      </c>
      <c r="L107" s="57" t="str">
        <f t="shared" si="10"/>
        <v/>
      </c>
      <c r="M107" s="57" t="str">
        <f t="shared" si="11"/>
        <v/>
      </c>
      <c r="N107" s="128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spans="1:30" ht="13.9" customHeight="1" x14ac:dyDescent="0.2">
      <c r="A108" s="141"/>
      <c r="B108" s="141"/>
      <c r="C108" s="58"/>
      <c r="D108" s="59"/>
      <c r="E108" s="60"/>
      <c r="F108" s="56"/>
      <c r="G108" s="61"/>
      <c r="H108" s="62"/>
      <c r="I108" s="159"/>
      <c r="J108" s="57" t="str">
        <f t="shared" si="8"/>
        <v/>
      </c>
      <c r="K108" s="57" t="str">
        <f t="shared" si="9"/>
        <v/>
      </c>
      <c r="L108" s="57" t="str">
        <f t="shared" si="10"/>
        <v/>
      </c>
      <c r="M108" s="57" t="str">
        <f t="shared" si="11"/>
        <v/>
      </c>
      <c r="N108" s="128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</row>
    <row r="109" spans="1:30" ht="13.9" customHeight="1" x14ac:dyDescent="0.2">
      <c r="A109" s="141"/>
      <c r="B109" s="141"/>
      <c r="C109" s="58"/>
      <c r="D109" s="59"/>
      <c r="E109" s="60"/>
      <c r="F109" s="56"/>
      <c r="G109" s="61"/>
      <c r="H109" s="62"/>
      <c r="I109" s="159"/>
      <c r="J109" s="57" t="str">
        <f t="shared" si="8"/>
        <v/>
      </c>
      <c r="K109" s="57" t="str">
        <f t="shared" si="9"/>
        <v/>
      </c>
      <c r="L109" s="57" t="str">
        <f t="shared" si="10"/>
        <v/>
      </c>
      <c r="M109" s="57" t="str">
        <f t="shared" si="11"/>
        <v/>
      </c>
      <c r="N109" s="128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</row>
    <row r="110" spans="1:30" ht="13.9" customHeight="1" x14ac:dyDescent="0.2">
      <c r="A110" s="141"/>
      <c r="B110" s="141"/>
      <c r="C110" s="58"/>
      <c r="D110" s="59"/>
      <c r="E110" s="60"/>
      <c r="F110" s="56"/>
      <c r="G110" s="61"/>
      <c r="H110" s="62"/>
      <c r="I110" s="159"/>
      <c r="J110" s="57" t="str">
        <f t="shared" si="8"/>
        <v/>
      </c>
      <c r="K110" s="57" t="str">
        <f t="shared" si="9"/>
        <v/>
      </c>
      <c r="L110" s="57" t="str">
        <f t="shared" si="10"/>
        <v/>
      </c>
      <c r="M110" s="57" t="str">
        <f t="shared" si="11"/>
        <v/>
      </c>
      <c r="N110" s="128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</row>
    <row r="111" spans="1:30" ht="13.9" customHeight="1" x14ac:dyDescent="0.2">
      <c r="A111" s="141"/>
      <c r="B111" s="141"/>
      <c r="C111" s="58"/>
      <c r="D111" s="59"/>
      <c r="E111" s="60"/>
      <c r="F111" s="56"/>
      <c r="G111" s="61"/>
      <c r="H111" s="62"/>
      <c r="I111" s="159"/>
      <c r="J111" s="57" t="str">
        <f t="shared" si="8"/>
        <v/>
      </c>
      <c r="K111" s="57" t="str">
        <f t="shared" si="9"/>
        <v/>
      </c>
      <c r="L111" s="57" t="str">
        <f t="shared" si="10"/>
        <v/>
      </c>
      <c r="M111" s="57" t="str">
        <f t="shared" si="11"/>
        <v/>
      </c>
      <c r="N111" s="128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spans="1:30" ht="13.9" customHeight="1" x14ac:dyDescent="0.2">
      <c r="A112" s="141"/>
      <c r="B112" s="141"/>
      <c r="C112" s="58"/>
      <c r="D112" s="59"/>
      <c r="E112" s="60"/>
      <c r="F112" s="56"/>
      <c r="G112" s="61"/>
      <c r="H112" s="62"/>
      <c r="I112" s="159"/>
      <c r="J112" s="57" t="str">
        <f t="shared" si="8"/>
        <v/>
      </c>
      <c r="K112" s="57" t="str">
        <f t="shared" si="9"/>
        <v/>
      </c>
      <c r="L112" s="57" t="str">
        <f t="shared" si="10"/>
        <v/>
      </c>
      <c r="M112" s="57" t="str">
        <f t="shared" si="11"/>
        <v/>
      </c>
      <c r="N112" s="128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</row>
    <row r="113" spans="1:30" ht="13.9" customHeight="1" x14ac:dyDescent="0.2">
      <c r="A113" s="141"/>
      <c r="B113" s="141"/>
      <c r="C113" s="58"/>
      <c r="D113" s="59"/>
      <c r="E113" s="60"/>
      <c r="F113" s="56"/>
      <c r="G113" s="61"/>
      <c r="H113" s="62"/>
      <c r="I113" s="159"/>
      <c r="J113" s="57" t="str">
        <f t="shared" si="8"/>
        <v/>
      </c>
      <c r="K113" s="57" t="str">
        <f t="shared" si="9"/>
        <v/>
      </c>
      <c r="L113" s="57" t="str">
        <f t="shared" si="10"/>
        <v/>
      </c>
      <c r="M113" s="57" t="str">
        <f t="shared" si="11"/>
        <v/>
      </c>
      <c r="N113" s="128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</row>
    <row r="114" spans="1:30" ht="13.9" customHeight="1" thickBot="1" x14ac:dyDescent="0.25">
      <c r="A114" s="143"/>
      <c r="B114" s="143"/>
      <c r="C114" s="65"/>
      <c r="D114" s="66"/>
      <c r="E114" s="67"/>
      <c r="F114" s="68"/>
      <c r="G114" s="104"/>
      <c r="H114" s="69"/>
      <c r="I114" s="160"/>
      <c r="J114" s="73" t="str">
        <f t="shared" si="8"/>
        <v/>
      </c>
      <c r="K114" s="73" t="str">
        <f t="shared" si="9"/>
        <v/>
      </c>
      <c r="L114" s="73" t="str">
        <f t="shared" si="10"/>
        <v/>
      </c>
      <c r="M114" s="73" t="str">
        <f t="shared" si="11"/>
        <v/>
      </c>
      <c r="N114" s="129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</row>
    <row r="115" spans="1:30" ht="13.9" customHeight="1" x14ac:dyDescent="0.2">
      <c r="A115" s="257" t="s">
        <v>92</v>
      </c>
      <c r="B115" s="258"/>
      <c r="C115" s="258"/>
      <c r="D115" s="258"/>
      <c r="E115" s="283" t="str">
        <f>IF(E121=0,"N/A",1)</f>
        <v>N/A</v>
      </c>
      <c r="F115" s="283"/>
      <c r="G115" s="283"/>
      <c r="H115" s="283"/>
      <c r="I115" s="283"/>
      <c r="J115" s="283"/>
      <c r="K115" s="283"/>
      <c r="L115" s="283"/>
      <c r="M115" s="283"/>
      <c r="N115" s="284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30" ht="12.75" customHeight="1" x14ac:dyDescent="0.2">
      <c r="A116" s="221" t="s">
        <v>93</v>
      </c>
      <c r="B116" s="251"/>
      <c r="C116" s="251"/>
      <c r="D116" s="251"/>
      <c r="E116" s="232" t="str">
        <f>IF(Auxiliar3!J21&lt;&gt;0,Auxiliar3!J21,"N/A")</f>
        <v>N/A</v>
      </c>
      <c r="F116" s="232"/>
      <c r="G116" s="232"/>
      <c r="H116" s="232"/>
      <c r="I116" s="232"/>
      <c r="J116" s="232"/>
      <c r="K116" s="232"/>
      <c r="L116" s="232"/>
      <c r="M116" s="232"/>
      <c r="N116" s="233"/>
    </row>
    <row r="117" spans="1:30" ht="12.75" customHeight="1" x14ac:dyDescent="0.2">
      <c r="A117" s="221" t="s">
        <v>94</v>
      </c>
      <c r="B117" s="251"/>
      <c r="C117" s="251"/>
      <c r="D117" s="251"/>
      <c r="E117" s="232" t="str">
        <f>IF(Auxiliar3!K21&lt;&gt;0,Auxiliar3!K21,"N/A")</f>
        <v>N/A</v>
      </c>
      <c r="F117" s="232"/>
      <c r="G117" s="232"/>
      <c r="H117" s="232"/>
      <c r="I117" s="232"/>
      <c r="J117" s="232"/>
      <c r="K117" s="232"/>
      <c r="L117" s="232"/>
      <c r="M117" s="232"/>
      <c r="N117" s="233"/>
    </row>
    <row r="118" spans="1:30" ht="12.75" customHeight="1" x14ac:dyDescent="0.2">
      <c r="A118" s="221" t="s">
        <v>95</v>
      </c>
      <c r="B118" s="251"/>
      <c r="C118" s="251"/>
      <c r="D118" s="251"/>
      <c r="E118" s="232" t="str">
        <f>IF(Auxiliar3!L21&lt;&gt;0,Auxiliar3!L21,"N/A")</f>
        <v>N/A</v>
      </c>
      <c r="F118" s="232"/>
      <c r="G118" s="232"/>
      <c r="H118" s="232"/>
      <c r="I118" s="232"/>
      <c r="J118" s="232"/>
      <c r="K118" s="232"/>
      <c r="L118" s="232"/>
      <c r="M118" s="232"/>
      <c r="N118" s="233"/>
      <c r="P118" s="15"/>
    </row>
    <row r="119" spans="1:30" ht="12.75" customHeight="1" x14ac:dyDescent="0.2">
      <c r="A119" s="267" t="s">
        <v>96</v>
      </c>
      <c r="B119" s="268"/>
      <c r="C119" s="268"/>
      <c r="D119" s="269"/>
      <c r="E119" s="270">
        <f>COUNTIF(Tabla11[Potencia Unitaria 
(kW)],10)+COUNTIF(Tabla10[Potencia Unitaria 
(kW)],10)+COUNTIF(Tabla9[Potencia Unitaria 
(kW)],10)</f>
        <v>0</v>
      </c>
      <c r="F119" s="271"/>
      <c r="G119" s="271"/>
      <c r="H119" s="271"/>
      <c r="I119" s="271"/>
      <c r="J119" s="271"/>
      <c r="K119" s="271"/>
      <c r="L119" s="271"/>
      <c r="M119" s="271"/>
      <c r="N119" s="272"/>
      <c r="P119" s="15"/>
    </row>
    <row r="120" spans="1:30" ht="12.75" customHeight="1" x14ac:dyDescent="0.2">
      <c r="A120" s="267" t="s">
        <v>97</v>
      </c>
      <c r="B120" s="268"/>
      <c r="C120" s="268"/>
      <c r="D120" s="269"/>
      <c r="E120" s="270">
        <f>COUNTIF(Tabla11[Potencia Unitaria 
(kW)],4)+COUNTIF(Tabla10[Potencia Unitaria 
(kW)],4)+COUNTIF(Tabla9[Potencia Unitaria 
(kW)],4)+COUNTIF(Tabla11[Potencia Unitaria 
(kW)],6)+COUNTIF(Tabla10[Potencia Unitaria 
(kW)],6)+COUNTIF(Tabla9[Potencia Unitaria 
(kW)],6)</f>
        <v>0</v>
      </c>
      <c r="F120" s="271"/>
      <c r="G120" s="271"/>
      <c r="H120" s="271"/>
      <c r="I120" s="271"/>
      <c r="J120" s="271"/>
      <c r="K120" s="271"/>
      <c r="L120" s="271"/>
      <c r="M120" s="271"/>
      <c r="N120" s="272"/>
      <c r="P120" s="15"/>
    </row>
    <row r="121" spans="1:30" ht="12.75" customHeight="1" x14ac:dyDescent="0.2">
      <c r="A121" s="267" t="s">
        <v>91</v>
      </c>
      <c r="B121" s="268"/>
      <c r="C121" s="268"/>
      <c r="D121" s="269"/>
      <c r="E121" s="270">
        <f>COUNTIF(Tabla11[Potencia Unitaria 
(kW)],"&gt;10")+COUNTIF(Tabla10[Potencia Unitaria 
(kW)],"&gt;10")+COUNTIF(Tabla9[Potencia Unitaria 
(kW)],"&gt;10")</f>
        <v>0</v>
      </c>
      <c r="F121" s="271"/>
      <c r="G121" s="271"/>
      <c r="H121" s="271"/>
      <c r="I121" s="271"/>
      <c r="J121" s="271"/>
      <c r="K121" s="271"/>
      <c r="L121" s="271"/>
      <c r="M121" s="271"/>
      <c r="N121" s="272"/>
      <c r="P121" s="15"/>
    </row>
    <row r="122" spans="1:30" ht="12.75" customHeight="1" x14ac:dyDescent="0.2">
      <c r="A122" s="288" t="s">
        <v>98</v>
      </c>
      <c r="B122" s="222"/>
      <c r="C122" s="222"/>
      <c r="D122" s="222"/>
      <c r="E122" s="232">
        <f>Auxiliar3!J22*Auxiliar3!J21+Auxiliar3!K22*Auxiliar3!K21+Auxiliar3!L22*Auxiliar3!L21+Auxiliar3!M21*Auxiliar3!M22</f>
        <v>0</v>
      </c>
      <c r="F122" s="232"/>
      <c r="G122" s="232"/>
      <c r="H122" s="232"/>
      <c r="I122" s="232"/>
      <c r="J122" s="232"/>
      <c r="K122" s="232"/>
      <c r="L122" s="232"/>
      <c r="M122" s="232"/>
      <c r="N122" s="233"/>
      <c r="P122" s="15"/>
    </row>
    <row r="123" spans="1:30" ht="12.75" customHeight="1" x14ac:dyDescent="0.2">
      <c r="A123" s="288" t="s">
        <v>99</v>
      </c>
      <c r="B123" s="222"/>
      <c r="C123" s="222"/>
      <c r="D123" s="222"/>
      <c r="E123" s="232">
        <f>Auxiliar3!J23*Auxiliar3!J21+Auxiliar3!K23*Auxiliar3!K21+Auxiliar3!L23*Auxiliar3!L21+Auxiliar3!M21*Auxiliar3!M23</f>
        <v>0</v>
      </c>
      <c r="F123" s="232"/>
      <c r="G123" s="232"/>
      <c r="H123" s="232"/>
      <c r="I123" s="232"/>
      <c r="J123" s="232"/>
      <c r="K123" s="232"/>
      <c r="L123" s="232"/>
      <c r="M123" s="232"/>
      <c r="N123" s="233"/>
      <c r="P123" s="15"/>
    </row>
    <row r="124" spans="1:30" ht="12.75" customHeight="1" x14ac:dyDescent="0.2">
      <c r="A124" s="288" t="s">
        <v>100</v>
      </c>
      <c r="B124" s="222"/>
      <c r="C124" s="222"/>
      <c r="D124" s="222"/>
      <c r="E124" s="232">
        <f>Auxiliar3!J24*Auxiliar3!J21+Auxiliar3!K24*Auxiliar3!K21+Auxiliar3!L24*Auxiliar3!L21+Auxiliar3!M21*Auxiliar3!M24</f>
        <v>0</v>
      </c>
      <c r="F124" s="232"/>
      <c r="G124" s="232"/>
      <c r="H124" s="232"/>
      <c r="I124" s="232"/>
      <c r="J124" s="232"/>
      <c r="K124" s="232"/>
      <c r="L124" s="232"/>
      <c r="M124" s="232"/>
      <c r="N124" s="233"/>
      <c r="P124" s="15"/>
    </row>
    <row r="125" spans="1:30" ht="12.75" customHeight="1" x14ac:dyDescent="0.2">
      <c r="A125" s="237" t="s">
        <v>51</v>
      </c>
      <c r="B125" s="238"/>
      <c r="C125" s="238"/>
      <c r="D125" s="238"/>
      <c r="E125" s="230">
        <f>(MAX(E122:M124)*380*1.73*0.85)/1000</f>
        <v>0</v>
      </c>
      <c r="F125" s="230"/>
      <c r="G125" s="230"/>
      <c r="H125" s="230"/>
      <c r="I125" s="230"/>
      <c r="J125" s="230"/>
      <c r="K125" s="230"/>
      <c r="L125" s="230"/>
      <c r="M125" s="230"/>
      <c r="N125" s="231"/>
    </row>
    <row r="126" spans="1:30" ht="12.75" customHeight="1" x14ac:dyDescent="0.2">
      <c r="A126" s="237" t="s">
        <v>25</v>
      </c>
      <c r="B126" s="238"/>
      <c r="C126" s="238"/>
      <c r="D126" s="238"/>
      <c r="E126" s="228">
        <f>MAX(E122:M124)</f>
        <v>0</v>
      </c>
      <c r="F126" s="228"/>
      <c r="G126" s="228"/>
      <c r="H126" s="228"/>
      <c r="I126" s="228"/>
      <c r="J126" s="228"/>
      <c r="K126" s="228"/>
      <c r="L126" s="228"/>
      <c r="M126" s="228"/>
      <c r="N126" s="229"/>
    </row>
    <row r="127" spans="1:30" ht="12.75" customHeight="1" x14ac:dyDescent="0.2">
      <c r="A127" s="237" t="s">
        <v>26</v>
      </c>
      <c r="B127" s="238"/>
      <c r="C127" s="238"/>
      <c r="D127" s="238"/>
      <c r="E127" s="228">
        <f>E126*0.85/0.8</f>
        <v>0</v>
      </c>
      <c r="F127" s="228"/>
      <c r="G127" s="228"/>
      <c r="H127" s="228"/>
      <c r="I127" s="228"/>
      <c r="J127" s="228"/>
      <c r="K127" s="228"/>
      <c r="L127" s="228"/>
      <c r="M127" s="228"/>
      <c r="N127" s="229"/>
    </row>
    <row r="128" spans="1:30" ht="12.75" customHeight="1" x14ac:dyDescent="0.2">
      <c r="A128" s="279" t="s">
        <v>34</v>
      </c>
      <c r="B128" s="280"/>
      <c r="C128" s="280"/>
      <c r="D128" s="280"/>
      <c r="E128" s="278" t="s">
        <v>35</v>
      </c>
      <c r="F128" s="278"/>
      <c r="G128" s="278"/>
      <c r="H128" s="54"/>
      <c r="I128" s="277" t="s">
        <v>11</v>
      </c>
      <c r="J128" s="277"/>
      <c r="K128" s="277"/>
      <c r="L128" s="226"/>
      <c r="M128" s="226"/>
      <c r="N128" s="227"/>
    </row>
    <row r="129" spans="1:14" ht="12.75" customHeight="1" thickBot="1" x14ac:dyDescent="0.25">
      <c r="A129" s="287" t="s">
        <v>14</v>
      </c>
      <c r="B129" s="276"/>
      <c r="C129" s="276"/>
      <c r="D129" s="276"/>
      <c r="E129" s="273" t="s">
        <v>12</v>
      </c>
      <c r="F129" s="273"/>
      <c r="G129" s="273"/>
      <c r="H129" s="19"/>
      <c r="I129" s="274" t="s">
        <v>13</v>
      </c>
      <c r="J129" s="274"/>
      <c r="K129" s="274"/>
      <c r="L129" s="224">
        <f>L128*H129</f>
        <v>0</v>
      </c>
      <c r="M129" s="224"/>
      <c r="N129" s="225"/>
    </row>
    <row r="130" spans="1:14" ht="12.75" customHeight="1" x14ac:dyDescent="0.2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</row>
    <row r="131" spans="1:14" ht="12.75" customHeight="1" x14ac:dyDescent="0.2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</row>
    <row r="132" spans="1:14" ht="12.75" customHeight="1" x14ac:dyDescent="0.2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</row>
    <row r="133" spans="1:14" ht="12.75" customHeight="1" x14ac:dyDescent="0.2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</row>
    <row r="134" spans="1:14" ht="12.75" customHeight="1" x14ac:dyDescent="0.2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</row>
    <row r="135" spans="1:14" ht="12.75" customHeight="1" x14ac:dyDescent="0.2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</row>
    <row r="136" spans="1:14" ht="12.75" customHeight="1" x14ac:dyDescent="0.2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</row>
    <row r="137" spans="1:14" ht="12.75" customHeight="1" x14ac:dyDescent="0.2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</row>
    <row r="138" spans="1:14" ht="12.75" customHeight="1" x14ac:dyDescent="0.2">
      <c r="A138" s="137"/>
      <c r="B138" s="137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</row>
    <row r="139" spans="1:14" ht="12.75" customHeight="1" x14ac:dyDescent="0.2">
      <c r="A139" s="137"/>
      <c r="B139" s="137"/>
      <c r="C139" s="137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</row>
    <row r="140" spans="1:14" ht="12.75" customHeight="1" x14ac:dyDescent="0.2">
      <c r="A140" s="137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</row>
    <row r="141" spans="1:14" ht="12.75" customHeight="1" x14ac:dyDescent="0.2">
      <c r="A141" s="137"/>
      <c r="B141" s="137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</row>
    <row r="142" spans="1:14" ht="12.75" customHeight="1" x14ac:dyDescent="0.2">
      <c r="A142" s="137"/>
      <c r="B142" s="137"/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</row>
    <row r="143" spans="1:14" ht="12.75" customHeight="1" x14ac:dyDescent="0.2">
      <c r="A143" s="137"/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</row>
    <row r="144" spans="1:1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</sheetData>
  <sheetProtection sheet="1" objects="1" scenarios="1"/>
  <mergeCells count="83">
    <mergeCell ref="E129:G129"/>
    <mergeCell ref="I129:K129"/>
    <mergeCell ref="E124:N124"/>
    <mergeCell ref="E125:N125"/>
    <mergeCell ref="E126:N126"/>
    <mergeCell ref="E127:N127"/>
    <mergeCell ref="E128:G128"/>
    <mergeCell ref="I128:K128"/>
    <mergeCell ref="L128:N128"/>
    <mergeCell ref="L129:N129"/>
    <mergeCell ref="A129:D129"/>
    <mergeCell ref="A124:D124"/>
    <mergeCell ref="A125:D125"/>
    <mergeCell ref="A126:D126"/>
    <mergeCell ref="A127:D127"/>
    <mergeCell ref="A128:D128"/>
    <mergeCell ref="J11:N11"/>
    <mergeCell ref="A122:D122"/>
    <mergeCell ref="A123:D123"/>
    <mergeCell ref="A119:D119"/>
    <mergeCell ref="A121:D121"/>
    <mergeCell ref="A118:D118"/>
    <mergeCell ref="A46:C49"/>
    <mergeCell ref="D46:I47"/>
    <mergeCell ref="D48:I49"/>
    <mergeCell ref="A11:I11"/>
    <mergeCell ref="E121:N121"/>
    <mergeCell ref="K46:N46"/>
    <mergeCell ref="M47:N47"/>
    <mergeCell ref="L48:N48"/>
    <mergeCell ref="L49:N49"/>
    <mergeCell ref="A50:N50"/>
    <mergeCell ref="A1:C4"/>
    <mergeCell ref="D1:I2"/>
    <mergeCell ref="D3:I4"/>
    <mergeCell ref="A8:B8"/>
    <mergeCell ref="C8:G8"/>
    <mergeCell ref="H8:J8"/>
    <mergeCell ref="J3:K3"/>
    <mergeCell ref="J4:K4"/>
    <mergeCell ref="K1:N1"/>
    <mergeCell ref="M2:N2"/>
    <mergeCell ref="L3:N3"/>
    <mergeCell ref="L4:N4"/>
    <mergeCell ref="A9:B9"/>
    <mergeCell ref="A10:F10"/>
    <mergeCell ref="A6:E6"/>
    <mergeCell ref="A5:N5"/>
    <mergeCell ref="F6:N6"/>
    <mergeCell ref="K7:N7"/>
    <mergeCell ref="C9:G9"/>
    <mergeCell ref="H9:J9"/>
    <mergeCell ref="A7:B7"/>
    <mergeCell ref="C7:G7"/>
    <mergeCell ref="H7:J7"/>
    <mergeCell ref="K9:N9"/>
    <mergeCell ref="K8:N8"/>
    <mergeCell ref="K10:N10"/>
    <mergeCell ref="H10:J10"/>
    <mergeCell ref="A115:D115"/>
    <mergeCell ref="A95:N95"/>
    <mergeCell ref="E115:N115"/>
    <mergeCell ref="E116:N116"/>
    <mergeCell ref="E117:N117"/>
    <mergeCell ref="A116:D116"/>
    <mergeCell ref="A117:D117"/>
    <mergeCell ref="E118:N118"/>
    <mergeCell ref="E122:N122"/>
    <mergeCell ref="E123:N123"/>
    <mergeCell ref="E119:N119"/>
    <mergeCell ref="A120:D120"/>
    <mergeCell ref="E120:N120"/>
    <mergeCell ref="J48:K48"/>
    <mergeCell ref="J49:K49"/>
    <mergeCell ref="K91:N91"/>
    <mergeCell ref="M92:N92"/>
    <mergeCell ref="L93:N93"/>
    <mergeCell ref="L94:N94"/>
    <mergeCell ref="A91:C94"/>
    <mergeCell ref="D91:I92"/>
    <mergeCell ref="D93:I94"/>
    <mergeCell ref="J93:K93"/>
    <mergeCell ref="J94:K94"/>
  </mergeCells>
  <conditionalFormatting sqref="A13:I39 A52:F78 A97:F114 L128 H128:H129">
    <cfRule type="containsBlanks" dxfId="41" priority="16">
      <formula>LEN(TRIM(A13))=0</formula>
    </cfRule>
  </conditionalFormatting>
  <conditionalFormatting sqref="C7:G9 K7:K10 G10">
    <cfRule type="containsBlanks" dxfId="40" priority="13">
      <formula>LEN(TRIM(C7))=0</formula>
    </cfRule>
  </conditionalFormatting>
  <conditionalFormatting sqref="D1:I2">
    <cfRule type="containsBlanks" dxfId="39" priority="14">
      <formula>LEN(TRIM(D1))=0</formula>
    </cfRule>
  </conditionalFormatting>
  <conditionalFormatting sqref="D46:I47">
    <cfRule type="containsBlanks" dxfId="37" priority="11">
      <formula>LEN(TRIM(D46))=0</formula>
    </cfRule>
  </conditionalFormatting>
  <conditionalFormatting sqref="D91:I92">
    <cfRule type="containsBlanks" dxfId="35" priority="9">
      <formula>LEN(TRIM(D91))=0</formula>
    </cfRule>
  </conditionalFormatting>
  <conditionalFormatting sqref="F6">
    <cfRule type="containsBlanks" dxfId="33" priority="2">
      <formula>LEN(TRIM(F6))=0</formula>
    </cfRule>
  </conditionalFormatting>
  <conditionalFormatting sqref="G52:G78">
    <cfRule type="containsBlanks" dxfId="32" priority="5">
      <formula>LEN(TRIM(G52))=0</formula>
    </cfRule>
  </conditionalFormatting>
  <conditionalFormatting sqref="G103:G114">
    <cfRule type="containsBlanks" dxfId="31" priority="4">
      <formula>LEN(TRIM(G103))=0</formula>
    </cfRule>
  </conditionalFormatting>
  <conditionalFormatting sqref="G97:I102">
    <cfRule type="containsBlanks" dxfId="30" priority="1">
      <formula>LEN(TRIM(G97))=0</formula>
    </cfRule>
  </conditionalFormatting>
  <conditionalFormatting sqref="H52:I78 N52:N78">
    <cfRule type="containsBlanks" dxfId="29" priority="7">
      <formula>LEN(TRIM(H52))=0</formula>
    </cfRule>
  </conditionalFormatting>
  <conditionalFormatting sqref="L129">
    <cfRule type="expression" dxfId="28" priority="3">
      <formula>$L$129&lt;$E$126</formula>
    </cfRule>
  </conditionalFormatting>
  <conditionalFormatting sqref="N13:N39">
    <cfRule type="containsBlanks" dxfId="27" priority="8">
      <formula>LEN(TRIM(N13))=0</formula>
    </cfRule>
  </conditionalFormatting>
  <conditionalFormatting sqref="N97:N114 H103:I114">
    <cfRule type="containsBlanks" dxfId="26" priority="6">
      <formula>LEN(TRIM(H97))=0</formula>
    </cfRule>
  </conditionalFormatting>
  <dataValidations count="3">
    <dataValidation type="list" allowBlank="1" showInputMessage="1" showErrorMessage="1" sqref="H13:H39 H52:H78 H97:H114" xr:uid="{DE93A3A9-3F72-4856-8190-09C87B454F15}">
      <formula1>"R,S,T,RST"</formula1>
    </dataValidation>
    <dataValidation type="list" allowBlank="1" showInputMessage="1" showErrorMessage="1" sqref="G97:G114 G13:G39 G52:G78" xr:uid="{4F65F945-48E8-4B83-8770-18EF46B6FCAA}">
      <formula1>"Viv/Dpto,L.C,S.C"</formula1>
    </dataValidation>
    <dataValidation type="list" allowBlank="1" showInputMessage="1" showErrorMessage="1" sqref="F6" xr:uid="{77860FCE-87D9-4896-ADCF-69FF36ECCA7C}">
      <formula1>"PROYECTO, CONFORME A OBRA"</formula1>
    </dataValidation>
  </dataValidations>
  <printOptions horizontalCentered="1"/>
  <pageMargins left="0" right="0" top="0" bottom="0.78740157480314965" header="0" footer="0"/>
  <pageSetup paperSize="9" scale="79" fitToHeight="0" orientation="landscape" r:id="rId1"/>
  <headerFooter>
    <oddFooter>Página &amp;P</oddFooter>
  </headerFooter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6EE4A78E-8707-42B2-A198-D9D2E68FDA58}">
            <xm:f>NOT(ISERROR(SEARCH("COLOCAR EL TITULO DEL PROYECTO",D1)))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D1:I2</xm:sqref>
        </x14:conditionalFormatting>
        <x14:conditionalFormatting xmlns:xm="http://schemas.microsoft.com/office/excel/2006/main">
          <x14:cfRule type="containsText" priority="12" operator="containsText" id="{0A327675-2968-4640-B37A-7DA165FDC0D8}">
            <xm:f>NOT(ISERROR(SEARCH("COLOCAR EL TITULO DEL PROYECTO",D46)))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D46:I47</xm:sqref>
        </x14:conditionalFormatting>
        <x14:conditionalFormatting xmlns:xm="http://schemas.microsoft.com/office/excel/2006/main">
          <x14:cfRule type="containsText" priority="10" operator="containsText" id="{F56E90A7-2744-4CE7-A5E5-79B0225E3119}">
            <xm:f>NOT(ISERROR(SEARCH("COLOCAR EL TITULO DEL PROYECTO",D91)))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D91:I92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F9AF-1F5C-4E82-9AC5-0569EA1B666E}">
  <sheetPr codeName="Hoja5"/>
  <dimension ref="A1:AD1139"/>
  <sheetViews>
    <sheetView view="pageBreakPreview" zoomScale="85" zoomScaleNormal="85" zoomScaleSheetLayoutView="85" workbookViewId="0">
      <selection activeCell="G51" sqref="G51:I63"/>
    </sheetView>
  </sheetViews>
  <sheetFormatPr baseColWidth="10" defaultColWidth="12.5703125" defaultRowHeight="15" customHeight="1" x14ac:dyDescent="0.2"/>
  <cols>
    <col min="1" max="1" width="11.28515625" style="11" customWidth="1"/>
    <col min="2" max="2" width="22.42578125" style="11" customWidth="1"/>
    <col min="3" max="3" width="36" style="11" customWidth="1"/>
    <col min="4" max="4" width="5.42578125" style="11" customWidth="1"/>
    <col min="5" max="5" width="9.28515625" style="11" customWidth="1"/>
    <col min="6" max="6" width="9.7109375" style="11" customWidth="1"/>
    <col min="7" max="7" width="9.85546875" style="11" customWidth="1"/>
    <col min="8" max="8" width="6.7109375" style="11" bestFit="1" customWidth="1"/>
    <col min="9" max="9" width="9" style="11" bestFit="1" customWidth="1"/>
    <col min="10" max="10" width="10.28515625" style="11" customWidth="1"/>
    <col min="11" max="11" width="11.140625" style="11" customWidth="1"/>
    <col min="12" max="12" width="11.5703125" style="11" customWidth="1"/>
    <col min="13" max="13" width="11.85546875" style="11" customWidth="1"/>
    <col min="14" max="14" width="11.140625" style="11" customWidth="1"/>
    <col min="15" max="28" width="10.5703125" style="11" customWidth="1"/>
    <col min="29" max="16384" width="12.5703125" style="11"/>
  </cols>
  <sheetData>
    <row r="1" spans="1:30" ht="30" customHeight="1" x14ac:dyDescent="0.2">
      <c r="A1" s="214"/>
      <c r="B1" s="215"/>
      <c r="C1" s="215"/>
      <c r="D1" s="190" t="str">
        <f>'PC 46 a 72 Med.'!D1:I2</f>
        <v>PLANILLA DE CARGAS DE 1 HASTA 260 MEDIDORES PARA EDIFICIOS O PH CON GABINETES DE MEDICIÓN</v>
      </c>
      <c r="E1" s="190"/>
      <c r="F1" s="190"/>
      <c r="G1" s="190"/>
      <c r="H1" s="190"/>
      <c r="I1" s="190"/>
      <c r="J1" s="35" t="s">
        <v>42</v>
      </c>
      <c r="K1" s="192" t="str">
        <f>Instructivo!J1</f>
        <v>GIP-PLLA-EL-BT-0001</v>
      </c>
      <c r="L1" s="192"/>
      <c r="M1" s="192"/>
      <c r="N1" s="193"/>
    </row>
    <row r="2" spans="1:30" ht="12.75" customHeight="1" x14ac:dyDescent="0.2">
      <c r="A2" s="216"/>
      <c r="B2" s="217"/>
      <c r="C2" s="217"/>
      <c r="D2" s="191"/>
      <c r="E2" s="191"/>
      <c r="F2" s="191"/>
      <c r="G2" s="191"/>
      <c r="H2" s="191"/>
      <c r="I2" s="191"/>
      <c r="J2" s="36" t="s">
        <v>28</v>
      </c>
      <c r="K2" s="55" t="str">
        <f>Instructivo!J2</f>
        <v>DGL/GO</v>
      </c>
      <c r="L2" s="37" t="s">
        <v>29</v>
      </c>
      <c r="M2" s="212" t="str">
        <f>Instructivo!L2</f>
        <v>06</v>
      </c>
      <c r="N2" s="213"/>
    </row>
    <row r="3" spans="1:30" ht="12.75" customHeight="1" x14ac:dyDescent="0.2">
      <c r="A3" s="216"/>
      <c r="B3" s="217"/>
      <c r="C3" s="217"/>
      <c r="D3" s="191" t="str">
        <f>Instructivo!C3</f>
        <v>PLANILLA DE CARGAS PARA EDIFICIOS O PH CON GABINETES DE MEDICIÓN</v>
      </c>
      <c r="E3" s="191"/>
      <c r="F3" s="191"/>
      <c r="G3" s="191"/>
      <c r="H3" s="191"/>
      <c r="I3" s="191"/>
      <c r="J3" s="196" t="s">
        <v>30</v>
      </c>
      <c r="K3" s="196"/>
      <c r="L3" s="197" t="str">
        <f>Instructivo!K3</f>
        <v>Vigente</v>
      </c>
      <c r="M3" s="197"/>
      <c r="N3" s="198"/>
    </row>
    <row r="4" spans="1:30" ht="13.5" customHeight="1" x14ac:dyDescent="0.2">
      <c r="A4" s="216"/>
      <c r="B4" s="217"/>
      <c r="C4" s="217"/>
      <c r="D4" s="191"/>
      <c r="E4" s="191"/>
      <c r="F4" s="191"/>
      <c r="G4" s="191"/>
      <c r="H4" s="191"/>
      <c r="I4" s="191"/>
      <c r="J4" s="196" t="s">
        <v>31</v>
      </c>
      <c r="K4" s="196"/>
      <c r="L4" s="210" t="str">
        <f>Instructivo!K4</f>
        <v>21/01/2026</v>
      </c>
      <c r="M4" s="210"/>
      <c r="N4" s="211"/>
    </row>
    <row r="5" spans="1:30" ht="13.5" customHeight="1" x14ac:dyDescent="0.2">
      <c r="A5" s="291" t="s">
        <v>27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3"/>
    </row>
    <row r="6" spans="1:30" ht="15" customHeight="1" x14ac:dyDescent="0.2">
      <c r="A6" s="289" t="s">
        <v>69</v>
      </c>
      <c r="B6" s="290"/>
      <c r="C6" s="290"/>
      <c r="D6" s="290"/>
      <c r="E6" s="290"/>
      <c r="F6" s="294"/>
      <c r="G6" s="294"/>
      <c r="H6" s="294"/>
      <c r="I6" s="294"/>
      <c r="J6" s="294"/>
      <c r="K6" s="294"/>
      <c r="L6" s="294"/>
      <c r="M6" s="294"/>
      <c r="N6" s="295"/>
    </row>
    <row r="7" spans="1:30" ht="14.25" customHeight="1" x14ac:dyDescent="0.2">
      <c r="A7" s="241" t="s">
        <v>78</v>
      </c>
      <c r="B7" s="240"/>
      <c r="C7" s="247"/>
      <c r="D7" s="247"/>
      <c r="E7" s="247"/>
      <c r="F7" s="247"/>
      <c r="G7" s="247"/>
      <c r="H7" s="240" t="s">
        <v>76</v>
      </c>
      <c r="I7" s="240"/>
      <c r="J7" s="240"/>
      <c r="K7" s="242"/>
      <c r="L7" s="242"/>
      <c r="M7" s="242"/>
      <c r="N7" s="243"/>
    </row>
    <row r="8" spans="1:30" ht="14.25" customHeight="1" x14ac:dyDescent="0.2">
      <c r="A8" s="241" t="s">
        <v>72</v>
      </c>
      <c r="B8" s="240"/>
      <c r="C8" s="247"/>
      <c r="D8" s="247"/>
      <c r="E8" s="247"/>
      <c r="F8" s="247"/>
      <c r="G8" s="247"/>
      <c r="H8" s="240" t="s">
        <v>44</v>
      </c>
      <c r="I8" s="240"/>
      <c r="J8" s="240"/>
      <c r="K8" s="242"/>
      <c r="L8" s="242"/>
      <c r="M8" s="242"/>
      <c r="N8" s="243"/>
    </row>
    <row r="9" spans="1:30" ht="14.25" customHeight="1" x14ac:dyDescent="0.2">
      <c r="A9" s="241" t="s">
        <v>43</v>
      </c>
      <c r="B9" s="240"/>
      <c r="C9" s="260" t="str">
        <f>IF(A13=0,"",COUNT(Tabla12[Suministro Nº],Tabla14[Suministro Nº],Tabla15[Suministro Nº],Tabla16[Suministro Nº]))</f>
        <v/>
      </c>
      <c r="D9" s="260"/>
      <c r="E9" s="260"/>
      <c r="F9" s="260"/>
      <c r="G9" s="260"/>
      <c r="H9" s="240" t="s">
        <v>45</v>
      </c>
      <c r="I9" s="240"/>
      <c r="J9" s="240"/>
      <c r="K9" s="242"/>
      <c r="L9" s="242"/>
      <c r="M9" s="242"/>
      <c r="N9" s="243"/>
    </row>
    <row r="10" spans="1:30" ht="18.75" customHeight="1" thickBot="1" x14ac:dyDescent="0.25">
      <c r="A10" s="248" t="s">
        <v>46</v>
      </c>
      <c r="B10" s="249"/>
      <c r="C10" s="249"/>
      <c r="D10" s="249"/>
      <c r="E10" s="249"/>
      <c r="F10" s="250"/>
      <c r="G10" s="173"/>
      <c r="H10" s="240" t="s">
        <v>83</v>
      </c>
      <c r="I10" s="240"/>
      <c r="J10" s="240"/>
      <c r="K10" s="242"/>
      <c r="L10" s="242"/>
      <c r="M10" s="242"/>
      <c r="N10" s="243"/>
    </row>
    <row r="11" spans="1:30" ht="20.25" customHeight="1" thickBot="1" x14ac:dyDescent="0.25">
      <c r="A11" s="296" t="s">
        <v>50</v>
      </c>
      <c r="B11" s="297"/>
      <c r="C11" s="297"/>
      <c r="D11" s="297"/>
      <c r="E11" s="297"/>
      <c r="F11" s="297"/>
      <c r="G11" s="297"/>
      <c r="H11" s="297"/>
      <c r="I11" s="297"/>
      <c r="J11" s="261" t="s">
        <v>47</v>
      </c>
      <c r="K11" s="262"/>
      <c r="L11" s="262"/>
      <c r="M11" s="262"/>
      <c r="N11" s="263"/>
    </row>
    <row r="12" spans="1:30" ht="52.5" customHeight="1" x14ac:dyDescent="0.2">
      <c r="A12" s="70" t="s">
        <v>48</v>
      </c>
      <c r="B12" s="126" t="s">
        <v>79</v>
      </c>
      <c r="C12" s="125" t="s">
        <v>49</v>
      </c>
      <c r="D12" s="64" t="s">
        <v>0</v>
      </c>
      <c r="E12" s="64" t="s">
        <v>74</v>
      </c>
      <c r="F12" s="64" t="s">
        <v>71</v>
      </c>
      <c r="G12" s="64" t="s">
        <v>3</v>
      </c>
      <c r="H12" s="64" t="s">
        <v>2</v>
      </c>
      <c r="I12" s="63" t="s">
        <v>15</v>
      </c>
      <c r="J12" s="63" t="s">
        <v>16</v>
      </c>
      <c r="K12" s="63" t="s">
        <v>17</v>
      </c>
      <c r="L12" s="63" t="s">
        <v>18</v>
      </c>
      <c r="M12" s="64" t="s">
        <v>77</v>
      </c>
      <c r="N12" s="150" t="s">
        <v>1</v>
      </c>
    </row>
    <row r="13" spans="1:30" ht="13.9" customHeight="1" x14ac:dyDescent="0.2">
      <c r="A13" s="106"/>
      <c r="B13" s="134"/>
      <c r="C13" s="38"/>
      <c r="D13" s="40"/>
      <c r="E13" s="23"/>
      <c r="F13" s="24"/>
      <c r="G13" s="25"/>
      <c r="H13" s="26"/>
      <c r="I13" s="164"/>
      <c r="J13" s="12" t="str">
        <f>IF(H13="R",I13*1000/(220*0.85),"")</f>
        <v/>
      </c>
      <c r="K13" s="12" t="str">
        <f>IF(H13="S",I13*1000/(220*0.85),"")</f>
        <v/>
      </c>
      <c r="L13" s="12" t="str">
        <f>IF(H13="T",I13*1000/(220*0.85),"")</f>
        <v/>
      </c>
      <c r="M13" s="12" t="str">
        <f>IF(H13="RST",I13*1000/(380*1.73*0.85),"")</f>
        <v/>
      </c>
      <c r="N13" s="107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ht="13.9" customHeight="1" x14ac:dyDescent="0.2">
      <c r="A14" s="108"/>
      <c r="B14" s="135"/>
      <c r="C14" s="39"/>
      <c r="D14" s="41"/>
      <c r="E14" s="28"/>
      <c r="F14" s="18"/>
      <c r="G14" s="25"/>
      <c r="H14" s="14"/>
      <c r="I14" s="165"/>
      <c r="J14" s="12" t="str">
        <f t="shared" ref="J14:J39" si="0">IF(H14="R",I14*1000/(220*0.85),"")</f>
        <v/>
      </c>
      <c r="K14" s="12" t="str">
        <f t="shared" ref="K14:K39" si="1">IF(H14="S",I14*1000/(220*0.85),"")</f>
        <v/>
      </c>
      <c r="L14" s="12" t="str">
        <f t="shared" ref="L14:L39" si="2">IF(H14="T",I14*1000/(220*0.85),"")</f>
        <v/>
      </c>
      <c r="M14" s="12" t="str">
        <f t="shared" ref="M14:M39" si="3">IF(H14="RST",I14*1000/(380*1.73*0.85),"")</f>
        <v/>
      </c>
      <c r="N14" s="109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ht="13.9" customHeight="1" x14ac:dyDescent="0.2">
      <c r="A15" s="108"/>
      <c r="B15" s="135"/>
      <c r="C15" s="39"/>
      <c r="D15" s="41"/>
      <c r="E15" s="28"/>
      <c r="F15" s="18"/>
      <c r="G15" s="25"/>
      <c r="H15" s="14"/>
      <c r="I15" s="165"/>
      <c r="J15" s="12" t="str">
        <f t="shared" si="0"/>
        <v/>
      </c>
      <c r="K15" s="12" t="str">
        <f t="shared" si="1"/>
        <v/>
      </c>
      <c r="L15" s="12" t="str">
        <f t="shared" si="2"/>
        <v/>
      </c>
      <c r="M15" s="12" t="str">
        <f t="shared" si="3"/>
        <v/>
      </c>
      <c r="N15" s="109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ht="13.9" customHeight="1" x14ac:dyDescent="0.2">
      <c r="A16" s="108"/>
      <c r="B16" s="135"/>
      <c r="C16" s="39"/>
      <c r="D16" s="41"/>
      <c r="E16" s="28"/>
      <c r="F16" s="18"/>
      <c r="G16" s="25"/>
      <c r="H16" s="14"/>
      <c r="I16" s="165"/>
      <c r="J16" s="12" t="str">
        <f t="shared" si="0"/>
        <v/>
      </c>
      <c r="K16" s="12" t="str">
        <f t="shared" si="1"/>
        <v/>
      </c>
      <c r="L16" s="12" t="str">
        <f t="shared" si="2"/>
        <v/>
      </c>
      <c r="M16" s="12" t="str">
        <f t="shared" si="3"/>
        <v/>
      </c>
      <c r="N16" s="109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t="13.9" customHeight="1" x14ac:dyDescent="0.2">
      <c r="A17" s="108"/>
      <c r="B17" s="135"/>
      <c r="C17" s="39"/>
      <c r="D17" s="27"/>
      <c r="E17" s="28"/>
      <c r="F17" s="18"/>
      <c r="G17" s="25"/>
      <c r="H17" s="14"/>
      <c r="I17" s="165"/>
      <c r="J17" s="12" t="str">
        <f t="shared" si="0"/>
        <v/>
      </c>
      <c r="K17" s="12" t="str">
        <f t="shared" si="1"/>
        <v/>
      </c>
      <c r="L17" s="12" t="str">
        <f t="shared" si="2"/>
        <v/>
      </c>
      <c r="M17" s="12" t="str">
        <f t="shared" si="3"/>
        <v/>
      </c>
      <c r="N17" s="109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t="13.9" customHeight="1" x14ac:dyDescent="0.2">
      <c r="A18" s="108"/>
      <c r="B18" s="135"/>
      <c r="C18" s="39"/>
      <c r="D18" s="27"/>
      <c r="E18" s="28"/>
      <c r="F18" s="18"/>
      <c r="G18" s="25"/>
      <c r="H18" s="42"/>
      <c r="I18" s="165"/>
      <c r="J18" s="12" t="str">
        <f t="shared" si="0"/>
        <v/>
      </c>
      <c r="K18" s="12" t="str">
        <f t="shared" si="1"/>
        <v/>
      </c>
      <c r="L18" s="12" t="str">
        <f t="shared" si="2"/>
        <v/>
      </c>
      <c r="M18" s="12" t="str">
        <f t="shared" si="3"/>
        <v/>
      </c>
      <c r="N18" s="109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t="13.9" customHeight="1" x14ac:dyDescent="0.2">
      <c r="A19" s="108"/>
      <c r="B19" s="135"/>
      <c r="C19" s="39"/>
      <c r="D19" s="27"/>
      <c r="E19" s="28"/>
      <c r="F19" s="18"/>
      <c r="G19" s="25"/>
      <c r="H19" s="42"/>
      <c r="I19" s="165"/>
      <c r="J19" s="12" t="str">
        <f t="shared" si="0"/>
        <v/>
      </c>
      <c r="K19" s="12" t="str">
        <f t="shared" si="1"/>
        <v/>
      </c>
      <c r="L19" s="12" t="str">
        <f t="shared" si="2"/>
        <v/>
      </c>
      <c r="M19" s="12" t="str">
        <f t="shared" si="3"/>
        <v/>
      </c>
      <c r="N19" s="109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t="13.9" customHeight="1" x14ac:dyDescent="0.2">
      <c r="A20" s="108"/>
      <c r="B20" s="135"/>
      <c r="C20" s="39"/>
      <c r="D20" s="27"/>
      <c r="E20" s="28"/>
      <c r="F20" s="18"/>
      <c r="G20" s="25"/>
      <c r="H20" s="42"/>
      <c r="I20" s="165"/>
      <c r="J20" s="12" t="str">
        <f t="shared" si="0"/>
        <v/>
      </c>
      <c r="K20" s="12" t="str">
        <f t="shared" si="1"/>
        <v/>
      </c>
      <c r="L20" s="12" t="str">
        <f t="shared" si="2"/>
        <v/>
      </c>
      <c r="M20" s="12" t="str">
        <f t="shared" si="3"/>
        <v/>
      </c>
      <c r="N20" s="109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t="13.9" customHeight="1" x14ac:dyDescent="0.2">
      <c r="A21" s="108"/>
      <c r="B21" s="135"/>
      <c r="C21" s="39"/>
      <c r="D21" s="27"/>
      <c r="E21" s="28"/>
      <c r="F21" s="18"/>
      <c r="G21" s="25"/>
      <c r="H21" s="42"/>
      <c r="I21" s="165"/>
      <c r="J21" s="12" t="str">
        <f t="shared" si="0"/>
        <v/>
      </c>
      <c r="K21" s="12" t="str">
        <f t="shared" si="1"/>
        <v/>
      </c>
      <c r="L21" s="12" t="str">
        <f t="shared" si="2"/>
        <v/>
      </c>
      <c r="M21" s="12" t="str">
        <f t="shared" si="3"/>
        <v/>
      </c>
      <c r="N21" s="109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t="13.9" customHeight="1" x14ac:dyDescent="0.2">
      <c r="A22" s="108"/>
      <c r="B22" s="135"/>
      <c r="C22" s="39"/>
      <c r="D22" s="27"/>
      <c r="E22" s="28"/>
      <c r="F22" s="18"/>
      <c r="G22" s="25"/>
      <c r="H22" s="42"/>
      <c r="I22" s="165"/>
      <c r="J22" s="12" t="str">
        <f t="shared" si="0"/>
        <v/>
      </c>
      <c r="K22" s="12" t="str">
        <f t="shared" si="1"/>
        <v/>
      </c>
      <c r="L22" s="12" t="str">
        <f t="shared" si="2"/>
        <v/>
      </c>
      <c r="M22" s="12" t="str">
        <f t="shared" si="3"/>
        <v/>
      </c>
      <c r="N22" s="109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t="13.9" customHeight="1" x14ac:dyDescent="0.2">
      <c r="A23" s="108"/>
      <c r="B23" s="135"/>
      <c r="C23" s="39"/>
      <c r="D23" s="27"/>
      <c r="E23" s="28"/>
      <c r="F23" s="18"/>
      <c r="G23" s="25"/>
      <c r="H23" s="42"/>
      <c r="I23" s="165"/>
      <c r="J23" s="12" t="str">
        <f t="shared" si="0"/>
        <v/>
      </c>
      <c r="K23" s="12" t="str">
        <f t="shared" si="1"/>
        <v/>
      </c>
      <c r="L23" s="12" t="str">
        <f t="shared" si="2"/>
        <v/>
      </c>
      <c r="M23" s="12" t="str">
        <f t="shared" si="3"/>
        <v/>
      </c>
      <c r="N23" s="109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t="13.9" customHeight="1" x14ac:dyDescent="0.2">
      <c r="A24" s="108"/>
      <c r="B24" s="135"/>
      <c r="C24" s="39"/>
      <c r="D24" s="27"/>
      <c r="E24" s="28"/>
      <c r="F24" s="18"/>
      <c r="G24" s="25"/>
      <c r="H24" s="42"/>
      <c r="I24" s="165"/>
      <c r="J24" s="12" t="str">
        <f t="shared" si="0"/>
        <v/>
      </c>
      <c r="K24" s="12" t="str">
        <f t="shared" si="1"/>
        <v/>
      </c>
      <c r="L24" s="12" t="str">
        <f t="shared" si="2"/>
        <v/>
      </c>
      <c r="M24" s="12" t="str">
        <f t="shared" si="3"/>
        <v/>
      </c>
      <c r="N24" s="109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t="13.9" customHeight="1" x14ac:dyDescent="0.2">
      <c r="A25" s="108"/>
      <c r="B25" s="135"/>
      <c r="C25" s="39"/>
      <c r="D25" s="27"/>
      <c r="E25" s="28"/>
      <c r="F25" s="18"/>
      <c r="G25" s="25"/>
      <c r="H25" s="42"/>
      <c r="I25" s="165"/>
      <c r="J25" s="12" t="str">
        <f t="shared" si="0"/>
        <v/>
      </c>
      <c r="K25" s="12" t="str">
        <f t="shared" si="1"/>
        <v/>
      </c>
      <c r="L25" s="12" t="str">
        <f t="shared" si="2"/>
        <v/>
      </c>
      <c r="M25" s="12" t="str">
        <f t="shared" si="3"/>
        <v/>
      </c>
      <c r="N25" s="109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3.9" customHeight="1" x14ac:dyDescent="0.2">
      <c r="A26" s="108"/>
      <c r="B26" s="135"/>
      <c r="C26" s="39"/>
      <c r="D26" s="27"/>
      <c r="E26" s="28"/>
      <c r="F26" s="18"/>
      <c r="G26" s="25"/>
      <c r="H26" s="42"/>
      <c r="I26" s="165"/>
      <c r="J26" s="12" t="str">
        <f t="shared" si="0"/>
        <v/>
      </c>
      <c r="K26" s="12" t="str">
        <f t="shared" si="1"/>
        <v/>
      </c>
      <c r="L26" s="12" t="str">
        <f t="shared" si="2"/>
        <v/>
      </c>
      <c r="M26" s="12" t="str">
        <f t="shared" si="3"/>
        <v/>
      </c>
      <c r="N26" s="109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t="13.9" customHeight="1" x14ac:dyDescent="0.2">
      <c r="A27" s="108"/>
      <c r="B27" s="135"/>
      <c r="C27" s="39"/>
      <c r="D27" s="27"/>
      <c r="E27" s="28"/>
      <c r="F27" s="18"/>
      <c r="G27" s="25"/>
      <c r="H27" s="42"/>
      <c r="I27" s="165"/>
      <c r="J27" s="12" t="str">
        <f t="shared" si="0"/>
        <v/>
      </c>
      <c r="K27" s="12" t="str">
        <f t="shared" si="1"/>
        <v/>
      </c>
      <c r="L27" s="12" t="str">
        <f t="shared" si="2"/>
        <v/>
      </c>
      <c r="M27" s="12" t="str">
        <f t="shared" si="3"/>
        <v/>
      </c>
      <c r="N27" s="109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t="13.9" customHeight="1" x14ac:dyDescent="0.2">
      <c r="A28" s="108"/>
      <c r="B28" s="135"/>
      <c r="C28" s="39"/>
      <c r="D28" s="27"/>
      <c r="E28" s="28"/>
      <c r="F28" s="18"/>
      <c r="G28" s="25"/>
      <c r="H28" s="42"/>
      <c r="I28" s="165"/>
      <c r="J28" s="12" t="str">
        <f t="shared" si="0"/>
        <v/>
      </c>
      <c r="K28" s="12" t="str">
        <f t="shared" si="1"/>
        <v/>
      </c>
      <c r="L28" s="12" t="str">
        <f t="shared" si="2"/>
        <v/>
      </c>
      <c r="M28" s="12" t="str">
        <f t="shared" si="3"/>
        <v/>
      </c>
      <c r="N28" s="109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ht="13.9" customHeight="1" x14ac:dyDescent="0.2">
      <c r="A29" s="108"/>
      <c r="B29" s="135"/>
      <c r="C29" s="39"/>
      <c r="D29" s="27"/>
      <c r="E29" s="28"/>
      <c r="F29" s="18"/>
      <c r="G29" s="25"/>
      <c r="H29" s="42"/>
      <c r="I29" s="165"/>
      <c r="J29" s="12" t="str">
        <f t="shared" si="0"/>
        <v/>
      </c>
      <c r="K29" s="12" t="str">
        <f t="shared" si="1"/>
        <v/>
      </c>
      <c r="L29" s="12" t="str">
        <f t="shared" si="2"/>
        <v/>
      </c>
      <c r="M29" s="12" t="str">
        <f t="shared" si="3"/>
        <v/>
      </c>
      <c r="N29" s="109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ht="13.9" customHeight="1" x14ac:dyDescent="0.2">
      <c r="A30" s="108"/>
      <c r="B30" s="135"/>
      <c r="C30" s="39"/>
      <c r="D30" s="27"/>
      <c r="E30" s="28"/>
      <c r="F30" s="18"/>
      <c r="G30" s="25"/>
      <c r="H30" s="42"/>
      <c r="I30" s="165"/>
      <c r="J30" s="12" t="str">
        <f t="shared" si="0"/>
        <v/>
      </c>
      <c r="K30" s="12" t="str">
        <f t="shared" si="1"/>
        <v/>
      </c>
      <c r="L30" s="12" t="str">
        <f t="shared" si="2"/>
        <v/>
      </c>
      <c r="M30" s="12" t="str">
        <f t="shared" si="3"/>
        <v/>
      </c>
      <c r="N30" s="109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t="13.9" customHeight="1" x14ac:dyDescent="0.2">
      <c r="A31" s="108"/>
      <c r="B31" s="135"/>
      <c r="C31" s="39"/>
      <c r="D31" s="27"/>
      <c r="E31" s="28"/>
      <c r="F31" s="18"/>
      <c r="G31" s="25"/>
      <c r="H31" s="42"/>
      <c r="I31" s="165"/>
      <c r="J31" s="12" t="str">
        <f t="shared" si="0"/>
        <v/>
      </c>
      <c r="K31" s="12" t="str">
        <f t="shared" si="1"/>
        <v/>
      </c>
      <c r="L31" s="12" t="str">
        <f t="shared" si="2"/>
        <v/>
      </c>
      <c r="M31" s="12" t="str">
        <f t="shared" si="3"/>
        <v/>
      </c>
      <c r="N31" s="109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t="13.9" customHeight="1" x14ac:dyDescent="0.2">
      <c r="A32" s="108"/>
      <c r="B32" s="135"/>
      <c r="C32" s="39"/>
      <c r="D32" s="27"/>
      <c r="E32" s="28"/>
      <c r="F32" s="18"/>
      <c r="G32" s="25"/>
      <c r="H32" s="42"/>
      <c r="I32" s="165"/>
      <c r="J32" s="12" t="str">
        <f t="shared" si="0"/>
        <v/>
      </c>
      <c r="K32" s="12" t="str">
        <f t="shared" si="1"/>
        <v/>
      </c>
      <c r="L32" s="12" t="str">
        <f t="shared" si="2"/>
        <v/>
      </c>
      <c r="M32" s="12" t="str">
        <f t="shared" si="3"/>
        <v/>
      </c>
      <c r="N32" s="109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ht="13.9" customHeight="1" x14ac:dyDescent="0.2">
      <c r="A33" s="108"/>
      <c r="B33" s="135"/>
      <c r="C33" s="39"/>
      <c r="D33" s="27"/>
      <c r="E33" s="28"/>
      <c r="F33" s="18"/>
      <c r="G33" s="25"/>
      <c r="H33" s="42"/>
      <c r="I33" s="165"/>
      <c r="J33" s="12" t="str">
        <f t="shared" si="0"/>
        <v/>
      </c>
      <c r="K33" s="12" t="str">
        <f t="shared" si="1"/>
        <v/>
      </c>
      <c r="L33" s="12" t="str">
        <f t="shared" si="2"/>
        <v/>
      </c>
      <c r="M33" s="12" t="str">
        <f t="shared" si="3"/>
        <v/>
      </c>
      <c r="N33" s="109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ht="13.9" customHeight="1" x14ac:dyDescent="0.2">
      <c r="A34" s="108"/>
      <c r="B34" s="135"/>
      <c r="C34" s="39"/>
      <c r="D34" s="27"/>
      <c r="E34" s="28"/>
      <c r="F34" s="18"/>
      <c r="G34" s="25"/>
      <c r="H34" s="42"/>
      <c r="I34" s="165"/>
      <c r="J34" s="12" t="str">
        <f t="shared" si="0"/>
        <v/>
      </c>
      <c r="K34" s="12" t="str">
        <f t="shared" si="1"/>
        <v/>
      </c>
      <c r="L34" s="12" t="str">
        <f t="shared" si="2"/>
        <v/>
      </c>
      <c r="M34" s="12" t="str">
        <f t="shared" si="3"/>
        <v/>
      </c>
      <c r="N34" s="109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ht="13.9" customHeight="1" x14ac:dyDescent="0.2">
      <c r="A35" s="108"/>
      <c r="B35" s="135"/>
      <c r="C35" s="39"/>
      <c r="D35" s="27"/>
      <c r="E35" s="28"/>
      <c r="F35" s="18"/>
      <c r="G35" s="25"/>
      <c r="H35" s="42"/>
      <c r="I35" s="165"/>
      <c r="J35" s="12" t="str">
        <f t="shared" si="0"/>
        <v/>
      </c>
      <c r="K35" s="12" t="str">
        <f t="shared" si="1"/>
        <v/>
      </c>
      <c r="L35" s="12" t="str">
        <f t="shared" si="2"/>
        <v/>
      </c>
      <c r="M35" s="12" t="str">
        <f t="shared" si="3"/>
        <v/>
      </c>
      <c r="N35" s="109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ht="13.9" customHeight="1" x14ac:dyDescent="0.2">
      <c r="A36" s="108"/>
      <c r="B36" s="135"/>
      <c r="C36" s="39"/>
      <c r="D36" s="27"/>
      <c r="E36" s="28"/>
      <c r="F36" s="18"/>
      <c r="G36" s="25"/>
      <c r="H36" s="42"/>
      <c r="I36" s="165"/>
      <c r="J36" s="12" t="str">
        <f t="shared" si="0"/>
        <v/>
      </c>
      <c r="K36" s="12" t="str">
        <f t="shared" si="1"/>
        <v/>
      </c>
      <c r="L36" s="12" t="str">
        <f t="shared" si="2"/>
        <v/>
      </c>
      <c r="M36" s="12" t="str">
        <f t="shared" si="3"/>
        <v/>
      </c>
      <c r="N36" s="109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t="13.9" customHeight="1" x14ac:dyDescent="0.2">
      <c r="A37" s="108"/>
      <c r="B37" s="135"/>
      <c r="C37" s="39"/>
      <c r="D37" s="27"/>
      <c r="E37" s="28"/>
      <c r="F37" s="18"/>
      <c r="G37" s="25"/>
      <c r="H37" s="42"/>
      <c r="I37" s="165"/>
      <c r="J37" s="12" t="str">
        <f t="shared" si="0"/>
        <v/>
      </c>
      <c r="K37" s="12" t="str">
        <f t="shared" si="1"/>
        <v/>
      </c>
      <c r="L37" s="12" t="str">
        <f t="shared" si="2"/>
        <v/>
      </c>
      <c r="M37" s="12" t="str">
        <f t="shared" si="3"/>
        <v/>
      </c>
      <c r="N37" s="109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3.9" customHeight="1" x14ac:dyDescent="0.2">
      <c r="A38" s="108"/>
      <c r="B38" s="135"/>
      <c r="C38" s="39"/>
      <c r="D38" s="27"/>
      <c r="E38" s="28"/>
      <c r="F38" s="18"/>
      <c r="G38" s="25"/>
      <c r="H38" s="42"/>
      <c r="I38" s="165"/>
      <c r="J38" s="12" t="str">
        <f t="shared" si="0"/>
        <v/>
      </c>
      <c r="K38" s="12" t="str">
        <f t="shared" si="1"/>
        <v/>
      </c>
      <c r="L38" s="12" t="str">
        <f t="shared" si="2"/>
        <v/>
      </c>
      <c r="M38" s="12" t="str">
        <f t="shared" si="3"/>
        <v/>
      </c>
      <c r="N38" s="109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ht="13.9" customHeight="1" thickBot="1" x14ac:dyDescent="0.25">
      <c r="A39" s="119"/>
      <c r="B39" s="144"/>
      <c r="C39" s="120"/>
      <c r="D39" s="113"/>
      <c r="E39" s="114"/>
      <c r="F39" s="115"/>
      <c r="G39" s="116"/>
      <c r="H39" s="121"/>
      <c r="I39" s="170"/>
      <c r="J39" s="117" t="str">
        <f t="shared" si="0"/>
        <v/>
      </c>
      <c r="K39" s="117" t="str">
        <f t="shared" si="1"/>
        <v/>
      </c>
      <c r="L39" s="117" t="str">
        <f t="shared" si="2"/>
        <v/>
      </c>
      <c r="M39" s="117" t="str">
        <f t="shared" si="3"/>
        <v/>
      </c>
      <c r="N39" s="118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ht="12.75" customHeight="1" x14ac:dyDescent="0.2">
      <c r="A40" s="167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</row>
    <row r="41" spans="1:30" ht="12.75" customHeight="1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</row>
    <row r="42" spans="1:30" ht="12.75" customHeight="1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</row>
    <row r="43" spans="1:30" ht="12.75" customHeight="1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</row>
    <row r="44" spans="1:30" ht="27.75" customHeight="1" thickBo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</row>
    <row r="45" spans="1:30" ht="30" customHeight="1" x14ac:dyDescent="0.2">
      <c r="A45" s="214"/>
      <c r="B45" s="215"/>
      <c r="C45" s="215"/>
      <c r="D45" s="285" t="str">
        <f>D1</f>
        <v>PLANILLA DE CARGAS DE 1 HASTA 260 MEDIDORES PARA EDIFICIOS O PH CON GABINETES DE MEDICIÓN</v>
      </c>
      <c r="E45" s="285"/>
      <c r="F45" s="285"/>
      <c r="G45" s="285"/>
      <c r="H45" s="285"/>
      <c r="I45" s="285"/>
      <c r="J45" s="35" t="s">
        <v>42</v>
      </c>
      <c r="K45" s="192" t="str">
        <f>K1</f>
        <v>GIP-PLLA-EL-BT-0001</v>
      </c>
      <c r="L45" s="192"/>
      <c r="M45" s="192"/>
      <c r="N45" s="193"/>
    </row>
    <row r="46" spans="1:30" ht="12.75" customHeight="1" x14ac:dyDescent="0.2">
      <c r="A46" s="216"/>
      <c r="B46" s="217"/>
      <c r="C46" s="217"/>
      <c r="D46" s="286"/>
      <c r="E46" s="286"/>
      <c r="F46" s="286"/>
      <c r="G46" s="286"/>
      <c r="H46" s="286"/>
      <c r="I46" s="286"/>
      <c r="J46" s="36" t="s">
        <v>28</v>
      </c>
      <c r="K46" s="55" t="str">
        <f>K2</f>
        <v>DGL/GO</v>
      </c>
      <c r="L46" s="37" t="s">
        <v>29</v>
      </c>
      <c r="M46" s="212" t="str">
        <f>M2</f>
        <v>06</v>
      </c>
      <c r="N46" s="213"/>
    </row>
    <row r="47" spans="1:30" ht="12.75" customHeight="1" x14ac:dyDescent="0.2">
      <c r="A47" s="216"/>
      <c r="B47" s="217"/>
      <c r="C47" s="217"/>
      <c r="D47" s="191" t="str">
        <f>D3</f>
        <v>PLANILLA DE CARGAS PARA EDIFICIOS O PH CON GABINETES DE MEDICIÓN</v>
      </c>
      <c r="E47" s="191"/>
      <c r="F47" s="191"/>
      <c r="G47" s="191"/>
      <c r="H47" s="191"/>
      <c r="I47" s="191"/>
      <c r="J47" s="196" t="s">
        <v>30</v>
      </c>
      <c r="K47" s="196"/>
      <c r="L47" s="197" t="str">
        <f>L3</f>
        <v>Vigente</v>
      </c>
      <c r="M47" s="197"/>
      <c r="N47" s="198"/>
    </row>
    <row r="48" spans="1:30" ht="13.5" customHeight="1" x14ac:dyDescent="0.2">
      <c r="A48" s="216"/>
      <c r="B48" s="217"/>
      <c r="C48" s="217"/>
      <c r="D48" s="191"/>
      <c r="E48" s="191"/>
      <c r="F48" s="191"/>
      <c r="G48" s="191"/>
      <c r="H48" s="191"/>
      <c r="I48" s="191"/>
      <c r="J48" s="196" t="s">
        <v>31</v>
      </c>
      <c r="K48" s="196"/>
      <c r="L48" s="210" t="str">
        <f>L4</f>
        <v>21/01/2026</v>
      </c>
      <c r="M48" s="210"/>
      <c r="N48" s="211"/>
    </row>
    <row r="49" spans="1:30" ht="12.75" customHeight="1" thickBot="1" x14ac:dyDescent="0.25">
      <c r="A49" s="180" t="s">
        <v>27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2"/>
    </row>
    <row r="50" spans="1:30" ht="52.5" customHeight="1" x14ac:dyDescent="0.2">
      <c r="A50" s="122" t="s">
        <v>48</v>
      </c>
      <c r="B50" s="126" t="s">
        <v>79</v>
      </c>
      <c r="C50" s="125" t="s">
        <v>49</v>
      </c>
      <c r="D50" s="64" t="s">
        <v>0</v>
      </c>
      <c r="E50" s="64" t="s">
        <v>74</v>
      </c>
      <c r="F50" s="64" t="s">
        <v>71</v>
      </c>
      <c r="G50" s="64" t="s">
        <v>3</v>
      </c>
      <c r="H50" s="64" t="s">
        <v>2</v>
      </c>
      <c r="I50" s="63" t="s">
        <v>15</v>
      </c>
      <c r="J50" s="63" t="s">
        <v>16</v>
      </c>
      <c r="K50" s="63" t="s">
        <v>17</v>
      </c>
      <c r="L50" s="63" t="s">
        <v>18</v>
      </c>
      <c r="M50" s="64" t="s">
        <v>77</v>
      </c>
      <c r="N50" s="131" t="s">
        <v>1</v>
      </c>
    </row>
    <row r="51" spans="1:30" ht="13.9" customHeight="1" x14ac:dyDescent="0.2">
      <c r="A51" s="134"/>
      <c r="B51" s="134"/>
      <c r="C51" s="39"/>
      <c r="D51" s="22"/>
      <c r="E51" s="23"/>
      <c r="F51" s="24"/>
      <c r="G51" s="25"/>
      <c r="H51" s="43"/>
      <c r="I51" s="164"/>
      <c r="J51" s="12" t="str">
        <f>IF(H51="R",I51*1000/(220*0.85),"")</f>
        <v/>
      </c>
      <c r="K51" s="12" t="str">
        <f>IF(H51="S",I51*1000/(220*0.85),"")</f>
        <v/>
      </c>
      <c r="L51" s="12" t="str">
        <f>IF(H51="T",I51*1000/(220*0.85),"")</f>
        <v/>
      </c>
      <c r="M51" s="12" t="str">
        <f>IF(H51="RST",I51*1000/(380*1.73*0.85),"")</f>
        <v/>
      </c>
      <c r="N51" s="138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 ht="13.9" customHeight="1" x14ac:dyDescent="0.2">
      <c r="A52" s="135"/>
      <c r="B52" s="135"/>
      <c r="C52" s="39"/>
      <c r="D52" s="27"/>
      <c r="E52" s="28"/>
      <c r="F52" s="24"/>
      <c r="G52" s="25"/>
      <c r="H52" s="42"/>
      <c r="I52" s="164"/>
      <c r="J52" s="12" t="str">
        <f t="shared" ref="J52:J77" si="4">IF(H52="R",I52*1000/(220*0.85),"")</f>
        <v/>
      </c>
      <c r="K52" s="12" t="str">
        <f t="shared" ref="K52:K77" si="5">IF(H52="S",I52*1000/(220*0.85),"")</f>
        <v/>
      </c>
      <c r="L52" s="12" t="str">
        <f t="shared" ref="L52:L77" si="6">IF(H52="T",I52*1000/(220*0.85),"")</f>
        <v/>
      </c>
      <c r="M52" s="12" t="str">
        <f t="shared" ref="M52:M77" si="7">IF(H52="RST",I52*1000/(380*1.73*0.85),"")</f>
        <v/>
      </c>
      <c r="N52" s="139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ht="13.9" customHeight="1" x14ac:dyDescent="0.2">
      <c r="A53" s="135"/>
      <c r="B53" s="135"/>
      <c r="C53" s="39"/>
      <c r="D53" s="27"/>
      <c r="E53" s="28"/>
      <c r="F53" s="24"/>
      <c r="G53" s="25"/>
      <c r="H53" s="42"/>
      <c r="I53" s="164"/>
      <c r="J53" s="12" t="str">
        <f t="shared" si="4"/>
        <v/>
      </c>
      <c r="K53" s="12" t="str">
        <f t="shared" si="5"/>
        <v/>
      </c>
      <c r="L53" s="12" t="str">
        <f t="shared" si="6"/>
        <v/>
      </c>
      <c r="M53" s="12" t="str">
        <f t="shared" si="7"/>
        <v/>
      </c>
      <c r="N53" s="139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ht="13.9" customHeight="1" x14ac:dyDescent="0.2">
      <c r="A54" s="135"/>
      <c r="B54" s="135"/>
      <c r="C54" s="39"/>
      <c r="D54" s="27"/>
      <c r="E54" s="28"/>
      <c r="F54" s="24"/>
      <c r="G54" s="25"/>
      <c r="H54" s="42"/>
      <c r="I54" s="164"/>
      <c r="J54" s="12" t="str">
        <f t="shared" si="4"/>
        <v/>
      </c>
      <c r="K54" s="12" t="str">
        <f t="shared" si="5"/>
        <v/>
      </c>
      <c r="L54" s="12" t="str">
        <f t="shared" si="6"/>
        <v/>
      </c>
      <c r="M54" s="12" t="str">
        <f t="shared" si="7"/>
        <v/>
      </c>
      <c r="N54" s="139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13.9" customHeight="1" x14ac:dyDescent="0.2">
      <c r="A55" s="135"/>
      <c r="B55" s="135"/>
      <c r="C55" s="39"/>
      <c r="D55" s="27"/>
      <c r="E55" s="28"/>
      <c r="F55" s="24"/>
      <c r="G55" s="25"/>
      <c r="H55" s="42"/>
      <c r="I55" s="164"/>
      <c r="J55" s="12" t="str">
        <f t="shared" si="4"/>
        <v/>
      </c>
      <c r="K55" s="12" t="str">
        <f t="shared" si="5"/>
        <v/>
      </c>
      <c r="L55" s="12" t="str">
        <f t="shared" si="6"/>
        <v/>
      </c>
      <c r="M55" s="12" t="str">
        <f t="shared" si="7"/>
        <v/>
      </c>
      <c r="N55" s="139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ht="13.9" customHeight="1" x14ac:dyDescent="0.2">
      <c r="A56" s="135"/>
      <c r="B56" s="135"/>
      <c r="C56" s="39"/>
      <c r="D56" s="27"/>
      <c r="E56" s="28"/>
      <c r="F56" s="24"/>
      <c r="G56" s="25"/>
      <c r="H56" s="42"/>
      <c r="I56" s="164"/>
      <c r="J56" s="12" t="str">
        <f t="shared" si="4"/>
        <v/>
      </c>
      <c r="K56" s="12" t="str">
        <f t="shared" si="5"/>
        <v/>
      </c>
      <c r="L56" s="12" t="str">
        <f t="shared" si="6"/>
        <v/>
      </c>
      <c r="M56" s="12" t="str">
        <f t="shared" si="7"/>
        <v/>
      </c>
      <c r="N56" s="139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  <row r="57" spans="1:30" ht="13.9" customHeight="1" x14ac:dyDescent="0.2">
      <c r="A57" s="135"/>
      <c r="B57" s="135"/>
      <c r="C57" s="39"/>
      <c r="D57" s="27"/>
      <c r="E57" s="28"/>
      <c r="F57" s="24"/>
      <c r="G57" s="25"/>
      <c r="H57" s="42"/>
      <c r="I57" s="164"/>
      <c r="J57" s="12" t="str">
        <f t="shared" si="4"/>
        <v/>
      </c>
      <c r="K57" s="12" t="str">
        <f t="shared" si="5"/>
        <v/>
      </c>
      <c r="L57" s="12" t="str">
        <f t="shared" si="6"/>
        <v/>
      </c>
      <c r="M57" s="12" t="str">
        <f t="shared" si="7"/>
        <v/>
      </c>
      <c r="N57" s="139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</row>
    <row r="58" spans="1:30" ht="13.9" customHeight="1" x14ac:dyDescent="0.2">
      <c r="A58" s="135"/>
      <c r="B58" s="135"/>
      <c r="C58" s="39"/>
      <c r="D58" s="27"/>
      <c r="E58" s="28"/>
      <c r="F58" s="24"/>
      <c r="G58" s="25"/>
      <c r="H58" s="42"/>
      <c r="I58" s="164"/>
      <c r="J58" s="12" t="str">
        <f t="shared" si="4"/>
        <v/>
      </c>
      <c r="K58" s="12" t="str">
        <f t="shared" si="5"/>
        <v/>
      </c>
      <c r="L58" s="12" t="str">
        <f t="shared" si="6"/>
        <v/>
      </c>
      <c r="M58" s="12" t="str">
        <f t="shared" si="7"/>
        <v/>
      </c>
      <c r="N58" s="139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 ht="13.9" customHeight="1" x14ac:dyDescent="0.2">
      <c r="A59" s="135"/>
      <c r="B59" s="135"/>
      <c r="C59" s="39"/>
      <c r="D59" s="27"/>
      <c r="E59" s="28"/>
      <c r="F59" s="24"/>
      <c r="G59" s="25"/>
      <c r="H59" s="42"/>
      <c r="I59" s="164"/>
      <c r="J59" s="12" t="str">
        <f t="shared" si="4"/>
        <v/>
      </c>
      <c r="K59" s="12" t="str">
        <f t="shared" si="5"/>
        <v/>
      </c>
      <c r="L59" s="12" t="str">
        <f t="shared" si="6"/>
        <v/>
      </c>
      <c r="M59" s="12" t="str">
        <f t="shared" si="7"/>
        <v/>
      </c>
      <c r="N59" s="139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1:30" ht="13.9" customHeight="1" x14ac:dyDescent="0.2">
      <c r="A60" s="135"/>
      <c r="B60" s="135"/>
      <c r="C60" s="39"/>
      <c r="D60" s="27"/>
      <c r="E60" s="28"/>
      <c r="F60" s="24"/>
      <c r="G60" s="25"/>
      <c r="H60" s="42"/>
      <c r="I60" s="164"/>
      <c r="J60" s="12" t="str">
        <f t="shared" si="4"/>
        <v/>
      </c>
      <c r="K60" s="12" t="str">
        <f t="shared" si="5"/>
        <v/>
      </c>
      <c r="L60" s="12" t="str">
        <f t="shared" si="6"/>
        <v/>
      </c>
      <c r="M60" s="12" t="str">
        <f t="shared" si="7"/>
        <v/>
      </c>
      <c r="N60" s="139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1:30" ht="13.9" customHeight="1" x14ac:dyDescent="0.2">
      <c r="A61" s="135"/>
      <c r="B61" s="135"/>
      <c r="C61" s="39"/>
      <c r="D61" s="27"/>
      <c r="E61" s="28"/>
      <c r="F61" s="24"/>
      <c r="G61" s="25"/>
      <c r="H61" s="42"/>
      <c r="I61" s="164"/>
      <c r="J61" s="12" t="str">
        <f t="shared" si="4"/>
        <v/>
      </c>
      <c r="K61" s="12" t="str">
        <f t="shared" si="5"/>
        <v/>
      </c>
      <c r="L61" s="12" t="str">
        <f t="shared" si="6"/>
        <v/>
      </c>
      <c r="M61" s="12" t="str">
        <f t="shared" si="7"/>
        <v/>
      </c>
      <c r="N61" s="139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</row>
    <row r="62" spans="1:30" ht="13.9" customHeight="1" x14ac:dyDescent="0.2">
      <c r="A62" s="135"/>
      <c r="B62" s="135"/>
      <c r="C62" s="39"/>
      <c r="D62" s="27"/>
      <c r="E62" s="28"/>
      <c r="F62" s="24"/>
      <c r="G62" s="25"/>
      <c r="H62" s="42"/>
      <c r="I62" s="164"/>
      <c r="J62" s="12" t="str">
        <f t="shared" si="4"/>
        <v/>
      </c>
      <c r="K62" s="12" t="str">
        <f t="shared" si="5"/>
        <v/>
      </c>
      <c r="L62" s="12" t="str">
        <f t="shared" si="6"/>
        <v/>
      </c>
      <c r="M62" s="12" t="str">
        <f t="shared" si="7"/>
        <v/>
      </c>
      <c r="N62" s="139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spans="1:30" ht="13.9" customHeight="1" x14ac:dyDescent="0.2">
      <c r="A63" s="135"/>
      <c r="B63" s="135"/>
      <c r="C63" s="39"/>
      <c r="D63" s="27"/>
      <c r="E63" s="28"/>
      <c r="F63" s="24"/>
      <c r="G63" s="25"/>
      <c r="H63" s="42"/>
      <c r="I63" s="164"/>
      <c r="J63" s="12" t="str">
        <f t="shared" si="4"/>
        <v/>
      </c>
      <c r="K63" s="12" t="str">
        <f t="shared" si="5"/>
        <v/>
      </c>
      <c r="L63" s="12" t="str">
        <f t="shared" si="6"/>
        <v/>
      </c>
      <c r="M63" s="12" t="str">
        <f t="shared" si="7"/>
        <v/>
      </c>
      <c r="N63" s="139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</row>
    <row r="64" spans="1:30" ht="13.9" customHeight="1" x14ac:dyDescent="0.2">
      <c r="A64" s="135"/>
      <c r="B64" s="135"/>
      <c r="C64" s="39"/>
      <c r="D64" s="27"/>
      <c r="E64" s="28"/>
      <c r="F64" s="24"/>
      <c r="G64" s="25"/>
      <c r="H64" s="42"/>
      <c r="I64" s="164"/>
      <c r="J64" s="12" t="str">
        <f t="shared" si="4"/>
        <v/>
      </c>
      <c r="K64" s="12" t="str">
        <f t="shared" si="5"/>
        <v/>
      </c>
      <c r="L64" s="12" t="str">
        <f t="shared" si="6"/>
        <v/>
      </c>
      <c r="M64" s="12" t="str">
        <f t="shared" si="7"/>
        <v/>
      </c>
      <c r="N64" s="139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1:30" ht="13.9" customHeight="1" x14ac:dyDescent="0.2">
      <c r="A65" s="135"/>
      <c r="B65" s="135"/>
      <c r="C65" s="39"/>
      <c r="D65" s="27"/>
      <c r="E65" s="28"/>
      <c r="F65" s="24"/>
      <c r="G65" s="25"/>
      <c r="H65" s="42"/>
      <c r="I65" s="164"/>
      <c r="J65" s="12" t="str">
        <f t="shared" si="4"/>
        <v/>
      </c>
      <c r="K65" s="12" t="str">
        <f t="shared" si="5"/>
        <v/>
      </c>
      <c r="L65" s="12" t="str">
        <f t="shared" si="6"/>
        <v/>
      </c>
      <c r="M65" s="12" t="str">
        <f t="shared" si="7"/>
        <v/>
      </c>
      <c r="N65" s="139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spans="1:30" ht="13.9" customHeight="1" x14ac:dyDescent="0.2">
      <c r="A66" s="135"/>
      <c r="B66" s="135"/>
      <c r="C66" s="39"/>
      <c r="D66" s="27"/>
      <c r="E66" s="28"/>
      <c r="F66" s="24"/>
      <c r="G66" s="25"/>
      <c r="H66" s="42"/>
      <c r="I66" s="164"/>
      <c r="J66" s="12" t="str">
        <f t="shared" si="4"/>
        <v/>
      </c>
      <c r="K66" s="12" t="str">
        <f t="shared" si="5"/>
        <v/>
      </c>
      <c r="L66" s="12" t="str">
        <f t="shared" si="6"/>
        <v/>
      </c>
      <c r="M66" s="12" t="str">
        <f t="shared" si="7"/>
        <v/>
      </c>
      <c r="N66" s="139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spans="1:30" ht="13.9" customHeight="1" x14ac:dyDescent="0.2">
      <c r="A67" s="135"/>
      <c r="B67" s="135"/>
      <c r="C67" s="39"/>
      <c r="D67" s="27"/>
      <c r="E67" s="28"/>
      <c r="F67" s="24"/>
      <c r="G67" s="25"/>
      <c r="H67" s="42"/>
      <c r="I67" s="164"/>
      <c r="J67" s="12" t="str">
        <f t="shared" si="4"/>
        <v/>
      </c>
      <c r="K67" s="12" t="str">
        <f t="shared" si="5"/>
        <v/>
      </c>
      <c r="L67" s="12" t="str">
        <f t="shared" si="6"/>
        <v/>
      </c>
      <c r="M67" s="12" t="str">
        <f t="shared" si="7"/>
        <v/>
      </c>
      <c r="N67" s="139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 ht="13.9" customHeight="1" x14ac:dyDescent="0.2">
      <c r="A68" s="135"/>
      <c r="B68" s="135"/>
      <c r="C68" s="39"/>
      <c r="D68" s="27"/>
      <c r="E68" s="28"/>
      <c r="F68" s="24"/>
      <c r="G68" s="25"/>
      <c r="H68" s="42"/>
      <c r="I68" s="164"/>
      <c r="J68" s="12" t="str">
        <f t="shared" si="4"/>
        <v/>
      </c>
      <c r="K68" s="12" t="str">
        <f t="shared" si="5"/>
        <v/>
      </c>
      <c r="L68" s="12" t="str">
        <f t="shared" si="6"/>
        <v/>
      </c>
      <c r="M68" s="12" t="str">
        <f t="shared" si="7"/>
        <v/>
      </c>
      <c r="N68" s="139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 ht="13.9" customHeight="1" x14ac:dyDescent="0.2">
      <c r="A69" s="135"/>
      <c r="B69" s="135"/>
      <c r="C69" s="39"/>
      <c r="D69" s="27"/>
      <c r="E69" s="28"/>
      <c r="F69" s="24"/>
      <c r="G69" s="25"/>
      <c r="H69" s="42"/>
      <c r="I69" s="164"/>
      <c r="J69" s="12" t="str">
        <f t="shared" si="4"/>
        <v/>
      </c>
      <c r="K69" s="12" t="str">
        <f t="shared" si="5"/>
        <v/>
      </c>
      <c r="L69" s="12" t="str">
        <f t="shared" si="6"/>
        <v/>
      </c>
      <c r="M69" s="12" t="str">
        <f t="shared" si="7"/>
        <v/>
      </c>
      <c r="N69" s="139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</row>
    <row r="70" spans="1:30" ht="13.9" customHeight="1" x14ac:dyDescent="0.2">
      <c r="A70" s="135"/>
      <c r="B70" s="135"/>
      <c r="C70" s="39"/>
      <c r="D70" s="27"/>
      <c r="E70" s="28"/>
      <c r="F70" s="24"/>
      <c r="G70" s="25"/>
      <c r="H70" s="42"/>
      <c r="I70" s="164"/>
      <c r="J70" s="12" t="str">
        <f t="shared" si="4"/>
        <v/>
      </c>
      <c r="K70" s="12" t="str">
        <f t="shared" si="5"/>
        <v/>
      </c>
      <c r="L70" s="12" t="str">
        <f t="shared" si="6"/>
        <v/>
      </c>
      <c r="M70" s="12" t="str">
        <f t="shared" si="7"/>
        <v/>
      </c>
      <c r="N70" s="139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</row>
    <row r="71" spans="1:30" ht="13.9" customHeight="1" x14ac:dyDescent="0.2">
      <c r="A71" s="135"/>
      <c r="B71" s="135"/>
      <c r="C71" s="39"/>
      <c r="D71" s="27"/>
      <c r="E71" s="28"/>
      <c r="F71" s="24"/>
      <c r="G71" s="25"/>
      <c r="H71" s="42"/>
      <c r="I71" s="164"/>
      <c r="J71" s="12" t="str">
        <f t="shared" si="4"/>
        <v/>
      </c>
      <c r="K71" s="12" t="str">
        <f t="shared" si="5"/>
        <v/>
      </c>
      <c r="L71" s="12" t="str">
        <f t="shared" si="6"/>
        <v/>
      </c>
      <c r="M71" s="12" t="str">
        <f t="shared" si="7"/>
        <v/>
      </c>
      <c r="N71" s="139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</row>
    <row r="72" spans="1:30" ht="13.9" customHeight="1" x14ac:dyDescent="0.2">
      <c r="A72" s="135"/>
      <c r="B72" s="135"/>
      <c r="C72" s="39"/>
      <c r="D72" s="27"/>
      <c r="E72" s="28"/>
      <c r="F72" s="24"/>
      <c r="G72" s="25"/>
      <c r="H72" s="42"/>
      <c r="I72" s="164"/>
      <c r="J72" s="12" t="str">
        <f t="shared" si="4"/>
        <v/>
      </c>
      <c r="K72" s="12" t="str">
        <f t="shared" si="5"/>
        <v/>
      </c>
      <c r="L72" s="12" t="str">
        <f t="shared" si="6"/>
        <v/>
      </c>
      <c r="M72" s="12" t="str">
        <f t="shared" si="7"/>
        <v/>
      </c>
      <c r="N72" s="139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</row>
    <row r="73" spans="1:30" ht="13.9" customHeight="1" x14ac:dyDescent="0.2">
      <c r="A73" s="135"/>
      <c r="B73" s="135"/>
      <c r="C73" s="39"/>
      <c r="D73" s="27"/>
      <c r="E73" s="28"/>
      <c r="F73" s="24"/>
      <c r="G73" s="25"/>
      <c r="H73" s="42"/>
      <c r="I73" s="164"/>
      <c r="J73" s="12" t="str">
        <f t="shared" si="4"/>
        <v/>
      </c>
      <c r="K73" s="12" t="str">
        <f t="shared" si="5"/>
        <v/>
      </c>
      <c r="L73" s="12" t="str">
        <f t="shared" si="6"/>
        <v/>
      </c>
      <c r="M73" s="12" t="str">
        <f t="shared" si="7"/>
        <v/>
      </c>
      <c r="N73" s="139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spans="1:30" ht="13.9" customHeight="1" x14ac:dyDescent="0.2">
      <c r="A74" s="135"/>
      <c r="B74" s="135"/>
      <c r="C74" s="39"/>
      <c r="D74" s="27"/>
      <c r="E74" s="28"/>
      <c r="F74" s="24"/>
      <c r="G74" s="25"/>
      <c r="H74" s="42"/>
      <c r="I74" s="164"/>
      <c r="J74" s="12" t="str">
        <f t="shared" si="4"/>
        <v/>
      </c>
      <c r="K74" s="12" t="str">
        <f t="shared" si="5"/>
        <v/>
      </c>
      <c r="L74" s="12" t="str">
        <f t="shared" si="6"/>
        <v/>
      </c>
      <c r="M74" s="12" t="str">
        <f t="shared" si="7"/>
        <v/>
      </c>
      <c r="N74" s="139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spans="1:30" ht="13.9" customHeight="1" x14ac:dyDescent="0.2">
      <c r="A75" s="135"/>
      <c r="B75" s="135"/>
      <c r="C75" s="39"/>
      <c r="D75" s="27"/>
      <c r="E75" s="28"/>
      <c r="F75" s="24"/>
      <c r="G75" s="25"/>
      <c r="H75" s="42"/>
      <c r="I75" s="164"/>
      <c r="J75" s="12" t="str">
        <f t="shared" si="4"/>
        <v/>
      </c>
      <c r="K75" s="12" t="str">
        <f t="shared" si="5"/>
        <v/>
      </c>
      <c r="L75" s="12" t="str">
        <f t="shared" si="6"/>
        <v/>
      </c>
      <c r="M75" s="12" t="str">
        <f t="shared" si="7"/>
        <v/>
      </c>
      <c r="N75" s="139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spans="1:30" ht="13.9" customHeight="1" x14ac:dyDescent="0.2">
      <c r="A76" s="135"/>
      <c r="B76" s="135"/>
      <c r="C76" s="39"/>
      <c r="D76" s="27"/>
      <c r="E76" s="28"/>
      <c r="F76" s="24"/>
      <c r="G76" s="25"/>
      <c r="H76" s="42"/>
      <c r="I76" s="164"/>
      <c r="J76" s="12" t="str">
        <f t="shared" si="4"/>
        <v/>
      </c>
      <c r="K76" s="12" t="str">
        <f t="shared" si="5"/>
        <v/>
      </c>
      <c r="L76" s="12" t="str">
        <f t="shared" si="6"/>
        <v/>
      </c>
      <c r="M76" s="12" t="str">
        <f t="shared" si="7"/>
        <v/>
      </c>
      <c r="N76" s="139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</row>
    <row r="77" spans="1:30" ht="13.9" customHeight="1" thickBot="1" x14ac:dyDescent="0.25">
      <c r="A77" s="136"/>
      <c r="B77" s="136"/>
      <c r="C77" s="147"/>
      <c r="D77" s="16"/>
      <c r="E77" s="17"/>
      <c r="F77" s="148"/>
      <c r="G77" s="112"/>
      <c r="H77" s="149"/>
      <c r="I77" s="169"/>
      <c r="J77" s="31" t="str">
        <f t="shared" si="4"/>
        <v/>
      </c>
      <c r="K77" s="31" t="str">
        <f t="shared" si="5"/>
        <v/>
      </c>
      <c r="L77" s="31" t="str">
        <f t="shared" si="6"/>
        <v/>
      </c>
      <c r="M77" s="31" t="str">
        <f t="shared" si="7"/>
        <v/>
      </c>
      <c r="N77" s="140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8" spans="1:30" ht="12.75" customHeight="1" x14ac:dyDescent="0.2">
      <c r="A78" s="167"/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</row>
    <row r="79" spans="1:30" ht="12.75" customHeight="1" x14ac:dyDescent="0.2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</row>
    <row r="80" spans="1:30" ht="12.75" customHeight="1" x14ac:dyDescent="0.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</row>
    <row r="81" spans="1:30" ht="12.75" customHeight="1" x14ac:dyDescent="0.2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</row>
    <row r="82" spans="1:30" ht="12.75" customHeight="1" x14ac:dyDescent="0.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</row>
    <row r="83" spans="1:30" ht="12.75" customHeight="1" x14ac:dyDescent="0.2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</row>
    <row r="84" spans="1:30" ht="12.75" customHeight="1" x14ac:dyDescent="0.2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</row>
    <row r="85" spans="1:30" ht="12.75" customHeight="1" x14ac:dyDescent="0.2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</row>
    <row r="86" spans="1:30" ht="12.75" customHeight="1" x14ac:dyDescent="0.2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</row>
    <row r="87" spans="1:30" ht="12.75" customHeight="1" x14ac:dyDescent="0.2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</row>
    <row r="88" spans="1:30" ht="42" customHeight="1" thickBo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</row>
    <row r="89" spans="1:30" ht="30" customHeight="1" x14ac:dyDescent="0.2">
      <c r="A89" s="214"/>
      <c r="B89" s="215"/>
      <c r="C89" s="215"/>
      <c r="D89" s="285" t="str">
        <f>D45</f>
        <v>PLANILLA DE CARGAS DE 1 HASTA 260 MEDIDORES PARA EDIFICIOS O PH CON GABINETES DE MEDICIÓN</v>
      </c>
      <c r="E89" s="285"/>
      <c r="F89" s="285"/>
      <c r="G89" s="285"/>
      <c r="H89" s="285"/>
      <c r="I89" s="285"/>
      <c r="J89" s="35" t="s">
        <v>42</v>
      </c>
      <c r="K89" s="192" t="str">
        <f>K45</f>
        <v>GIP-PLLA-EL-BT-0001</v>
      </c>
      <c r="L89" s="192"/>
      <c r="M89" s="192"/>
      <c r="N89" s="193"/>
    </row>
    <row r="90" spans="1:30" ht="12.75" customHeight="1" x14ac:dyDescent="0.2">
      <c r="A90" s="216"/>
      <c r="B90" s="217"/>
      <c r="C90" s="217"/>
      <c r="D90" s="286"/>
      <c r="E90" s="286"/>
      <c r="F90" s="286"/>
      <c r="G90" s="286"/>
      <c r="H90" s="286"/>
      <c r="I90" s="286"/>
      <c r="J90" s="36" t="s">
        <v>28</v>
      </c>
      <c r="K90" s="55" t="str">
        <f>K46</f>
        <v>DGL/GO</v>
      </c>
      <c r="L90" s="37" t="s">
        <v>29</v>
      </c>
      <c r="M90" s="212" t="str">
        <f>M46</f>
        <v>06</v>
      </c>
      <c r="N90" s="213"/>
    </row>
    <row r="91" spans="1:30" ht="12.75" customHeight="1" x14ac:dyDescent="0.2">
      <c r="A91" s="216"/>
      <c r="B91" s="217"/>
      <c r="C91" s="217"/>
      <c r="D91" s="191" t="str">
        <f>D47</f>
        <v>PLANILLA DE CARGAS PARA EDIFICIOS O PH CON GABINETES DE MEDICIÓN</v>
      </c>
      <c r="E91" s="191"/>
      <c r="F91" s="191"/>
      <c r="G91" s="191"/>
      <c r="H91" s="191"/>
      <c r="I91" s="191"/>
      <c r="J91" s="196" t="s">
        <v>30</v>
      </c>
      <c r="K91" s="196"/>
      <c r="L91" s="197" t="str">
        <f>L47</f>
        <v>Vigente</v>
      </c>
      <c r="M91" s="197"/>
      <c r="N91" s="198"/>
    </row>
    <row r="92" spans="1:30" ht="13.5" customHeight="1" x14ac:dyDescent="0.2">
      <c r="A92" s="216"/>
      <c r="B92" s="217"/>
      <c r="C92" s="217"/>
      <c r="D92" s="191"/>
      <c r="E92" s="191"/>
      <c r="F92" s="191"/>
      <c r="G92" s="191"/>
      <c r="H92" s="191"/>
      <c r="I92" s="191"/>
      <c r="J92" s="196" t="s">
        <v>31</v>
      </c>
      <c r="K92" s="196"/>
      <c r="L92" s="210" t="str">
        <f>L48</f>
        <v>21/01/2026</v>
      </c>
      <c r="M92" s="210"/>
      <c r="N92" s="211"/>
    </row>
    <row r="93" spans="1:30" ht="12.75" customHeight="1" thickBot="1" x14ac:dyDescent="0.25">
      <c r="A93" s="180" t="s">
        <v>27</v>
      </c>
      <c r="B93" s="281"/>
      <c r="C93" s="281"/>
      <c r="D93" s="281"/>
      <c r="E93" s="281"/>
      <c r="F93" s="281"/>
      <c r="G93" s="281"/>
      <c r="H93" s="281"/>
      <c r="I93" s="281"/>
      <c r="J93" s="281"/>
      <c r="K93" s="281"/>
      <c r="L93" s="281"/>
      <c r="M93" s="281"/>
      <c r="N93" s="282"/>
    </row>
    <row r="94" spans="1:30" ht="52.5" customHeight="1" x14ac:dyDescent="0.2">
      <c r="A94" s="122" t="s">
        <v>48</v>
      </c>
      <c r="B94" s="126" t="s">
        <v>79</v>
      </c>
      <c r="C94" s="125" t="s">
        <v>49</v>
      </c>
      <c r="D94" s="64" t="s">
        <v>0</v>
      </c>
      <c r="E94" s="64" t="s">
        <v>74</v>
      </c>
      <c r="F94" s="64" t="s">
        <v>71</v>
      </c>
      <c r="G94" s="64" t="s">
        <v>3</v>
      </c>
      <c r="H94" s="64" t="s">
        <v>2</v>
      </c>
      <c r="I94" s="63" t="s">
        <v>15</v>
      </c>
      <c r="J94" s="63" t="s">
        <v>16</v>
      </c>
      <c r="K94" s="63" t="s">
        <v>17</v>
      </c>
      <c r="L94" s="63" t="s">
        <v>18</v>
      </c>
      <c r="M94" s="64" t="s">
        <v>77</v>
      </c>
      <c r="N94" s="131" t="s">
        <v>1</v>
      </c>
    </row>
    <row r="95" spans="1:30" ht="13.9" customHeight="1" x14ac:dyDescent="0.2">
      <c r="A95" s="134"/>
      <c r="B95" s="134"/>
      <c r="C95" s="38"/>
      <c r="D95" s="22"/>
      <c r="E95" s="23"/>
      <c r="F95" s="24"/>
      <c r="G95" s="25"/>
      <c r="H95" s="43"/>
      <c r="I95" s="164"/>
      <c r="J95" s="12" t="str">
        <f>IF(H95="R",I95*1000/(220*0.85),"")</f>
        <v/>
      </c>
      <c r="K95" s="12" t="str">
        <f>IF(H95="S",I95*1000/(220*0.85),"")</f>
        <v/>
      </c>
      <c r="L95" s="12" t="str">
        <f>IF(H95="T",I95*1000/(220*0.85),"")</f>
        <v/>
      </c>
      <c r="M95" s="12" t="str">
        <f>IF(H95="RST",I95*1000/(380*1.73*0.85),"")</f>
        <v/>
      </c>
      <c r="N95" s="138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</row>
    <row r="96" spans="1:30" ht="13.9" customHeight="1" x14ac:dyDescent="0.2">
      <c r="A96" s="134"/>
      <c r="B96" s="134"/>
      <c r="C96" s="38"/>
      <c r="D96" s="27"/>
      <c r="E96" s="28"/>
      <c r="F96" s="24"/>
      <c r="G96" s="25"/>
      <c r="H96" s="42"/>
      <c r="I96" s="164"/>
      <c r="J96" s="12" t="str">
        <f t="shared" ref="J96:J121" si="8">IF(H96="R",I96*1000/(220*0.85),"")</f>
        <v/>
      </c>
      <c r="K96" s="12" t="str">
        <f t="shared" ref="K96:K121" si="9">IF(H96="S",I96*1000/(220*0.85),"")</f>
        <v/>
      </c>
      <c r="L96" s="12" t="str">
        <f t="shared" ref="L96:L121" si="10">IF(H96="T",I96*1000/(220*0.85),"")</f>
        <v/>
      </c>
      <c r="M96" s="12" t="str">
        <f t="shared" ref="M96:M121" si="11">IF(H96="RST",I96*1000/(380*1.73*0.85),"")</f>
        <v/>
      </c>
      <c r="N96" s="139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</row>
    <row r="97" spans="1:30" ht="13.9" customHeight="1" x14ac:dyDescent="0.2">
      <c r="A97" s="134"/>
      <c r="B97" s="134"/>
      <c r="C97" s="38"/>
      <c r="D97" s="27"/>
      <c r="E97" s="28"/>
      <c r="F97" s="24"/>
      <c r="G97" s="25"/>
      <c r="H97" s="42"/>
      <c r="I97" s="164"/>
      <c r="J97" s="12" t="str">
        <f t="shared" si="8"/>
        <v/>
      </c>
      <c r="K97" s="12" t="str">
        <f t="shared" si="9"/>
        <v/>
      </c>
      <c r="L97" s="12" t="str">
        <f t="shared" si="10"/>
        <v/>
      </c>
      <c r="M97" s="12" t="str">
        <f t="shared" si="11"/>
        <v/>
      </c>
      <c r="N97" s="139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</row>
    <row r="98" spans="1:30" ht="13.9" customHeight="1" x14ac:dyDescent="0.2">
      <c r="A98" s="134"/>
      <c r="B98" s="134"/>
      <c r="C98" s="38"/>
      <c r="D98" s="27"/>
      <c r="E98" s="28"/>
      <c r="F98" s="24"/>
      <c r="G98" s="25"/>
      <c r="H98" s="42"/>
      <c r="I98" s="164"/>
      <c r="J98" s="12" t="str">
        <f t="shared" si="8"/>
        <v/>
      </c>
      <c r="K98" s="12" t="str">
        <f t="shared" si="9"/>
        <v/>
      </c>
      <c r="L98" s="12" t="str">
        <f t="shared" si="10"/>
        <v/>
      </c>
      <c r="M98" s="12" t="str">
        <f t="shared" si="11"/>
        <v/>
      </c>
      <c r="N98" s="139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</row>
    <row r="99" spans="1:30" ht="13.9" customHeight="1" x14ac:dyDescent="0.2">
      <c r="A99" s="134"/>
      <c r="B99" s="134"/>
      <c r="C99" s="38"/>
      <c r="D99" s="27"/>
      <c r="E99" s="28"/>
      <c r="F99" s="24"/>
      <c r="G99" s="25"/>
      <c r="H99" s="42"/>
      <c r="I99" s="164"/>
      <c r="J99" s="12" t="str">
        <f t="shared" si="8"/>
        <v/>
      </c>
      <c r="K99" s="12" t="str">
        <f t="shared" si="9"/>
        <v/>
      </c>
      <c r="L99" s="12" t="str">
        <f t="shared" si="10"/>
        <v/>
      </c>
      <c r="M99" s="12" t="str">
        <f t="shared" si="11"/>
        <v/>
      </c>
      <c r="N99" s="139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spans="1:30" ht="13.9" customHeight="1" x14ac:dyDescent="0.2">
      <c r="A100" s="134"/>
      <c r="B100" s="134"/>
      <c r="C100" s="38"/>
      <c r="D100" s="27"/>
      <c r="E100" s="28"/>
      <c r="F100" s="24"/>
      <c r="G100" s="25"/>
      <c r="H100" s="42"/>
      <c r="I100" s="164"/>
      <c r="J100" s="12" t="str">
        <f t="shared" si="8"/>
        <v/>
      </c>
      <c r="K100" s="12" t="str">
        <f t="shared" si="9"/>
        <v/>
      </c>
      <c r="L100" s="12" t="str">
        <f t="shared" si="10"/>
        <v/>
      </c>
      <c r="M100" s="12" t="str">
        <f t="shared" si="11"/>
        <v/>
      </c>
      <c r="N100" s="139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spans="1:30" ht="13.9" customHeight="1" x14ac:dyDescent="0.2">
      <c r="A101" s="134"/>
      <c r="B101" s="134"/>
      <c r="C101" s="38"/>
      <c r="D101" s="27"/>
      <c r="E101" s="28"/>
      <c r="F101" s="24"/>
      <c r="G101" s="25"/>
      <c r="H101" s="42"/>
      <c r="I101" s="164"/>
      <c r="J101" s="12" t="str">
        <f t="shared" si="8"/>
        <v/>
      </c>
      <c r="K101" s="12" t="str">
        <f t="shared" si="9"/>
        <v/>
      </c>
      <c r="L101" s="12" t="str">
        <f t="shared" si="10"/>
        <v/>
      </c>
      <c r="M101" s="12" t="str">
        <f t="shared" si="11"/>
        <v/>
      </c>
      <c r="N101" s="139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spans="1:30" ht="13.9" customHeight="1" x14ac:dyDescent="0.2">
      <c r="A102" s="134"/>
      <c r="B102" s="134"/>
      <c r="C102" s="38"/>
      <c r="D102" s="27"/>
      <c r="E102" s="28"/>
      <c r="F102" s="24"/>
      <c r="G102" s="25"/>
      <c r="H102" s="42"/>
      <c r="I102" s="164"/>
      <c r="J102" s="12" t="str">
        <f t="shared" si="8"/>
        <v/>
      </c>
      <c r="K102" s="12" t="str">
        <f t="shared" si="9"/>
        <v/>
      </c>
      <c r="L102" s="12" t="str">
        <f t="shared" si="10"/>
        <v/>
      </c>
      <c r="M102" s="12" t="str">
        <f t="shared" si="11"/>
        <v/>
      </c>
      <c r="N102" s="139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spans="1:30" ht="13.9" customHeight="1" x14ac:dyDescent="0.2">
      <c r="A103" s="134"/>
      <c r="B103" s="134"/>
      <c r="C103" s="38"/>
      <c r="D103" s="27"/>
      <c r="E103" s="28"/>
      <c r="F103" s="24"/>
      <c r="G103" s="25"/>
      <c r="H103" s="42"/>
      <c r="I103" s="164"/>
      <c r="J103" s="12" t="str">
        <f t="shared" si="8"/>
        <v/>
      </c>
      <c r="K103" s="12" t="str">
        <f t="shared" si="9"/>
        <v/>
      </c>
      <c r="L103" s="12" t="str">
        <f t="shared" si="10"/>
        <v/>
      </c>
      <c r="M103" s="12" t="str">
        <f t="shared" si="11"/>
        <v/>
      </c>
      <c r="N103" s="139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spans="1:30" ht="13.9" customHeight="1" x14ac:dyDescent="0.2">
      <c r="A104" s="134"/>
      <c r="B104" s="134"/>
      <c r="C104" s="38"/>
      <c r="D104" s="27"/>
      <c r="E104" s="28"/>
      <c r="F104" s="24"/>
      <c r="G104" s="25"/>
      <c r="H104" s="42"/>
      <c r="I104" s="164"/>
      <c r="J104" s="12" t="str">
        <f t="shared" si="8"/>
        <v/>
      </c>
      <c r="K104" s="12" t="str">
        <f t="shared" si="9"/>
        <v/>
      </c>
      <c r="L104" s="12" t="str">
        <f t="shared" si="10"/>
        <v/>
      </c>
      <c r="M104" s="12" t="str">
        <f t="shared" si="11"/>
        <v/>
      </c>
      <c r="N104" s="139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spans="1:30" ht="13.9" customHeight="1" x14ac:dyDescent="0.2">
      <c r="A105" s="134"/>
      <c r="B105" s="134"/>
      <c r="C105" s="38"/>
      <c r="D105" s="27"/>
      <c r="E105" s="28"/>
      <c r="F105" s="24"/>
      <c r="G105" s="25"/>
      <c r="H105" s="42"/>
      <c r="I105" s="164"/>
      <c r="J105" s="12" t="str">
        <f t="shared" si="8"/>
        <v/>
      </c>
      <c r="K105" s="12" t="str">
        <f t="shared" si="9"/>
        <v/>
      </c>
      <c r="L105" s="12" t="str">
        <f t="shared" si="10"/>
        <v/>
      </c>
      <c r="M105" s="12" t="str">
        <f t="shared" si="11"/>
        <v/>
      </c>
      <c r="N105" s="139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  <row r="106" spans="1:30" ht="13.9" customHeight="1" x14ac:dyDescent="0.2">
      <c r="A106" s="134"/>
      <c r="B106" s="134"/>
      <c r="C106" s="38"/>
      <c r="D106" s="27"/>
      <c r="E106" s="28"/>
      <c r="F106" s="24"/>
      <c r="G106" s="25"/>
      <c r="H106" s="42"/>
      <c r="I106" s="164"/>
      <c r="J106" s="12" t="str">
        <f t="shared" si="8"/>
        <v/>
      </c>
      <c r="K106" s="12" t="str">
        <f t="shared" si="9"/>
        <v/>
      </c>
      <c r="L106" s="12" t="str">
        <f t="shared" si="10"/>
        <v/>
      </c>
      <c r="M106" s="12" t="str">
        <f t="shared" si="11"/>
        <v/>
      </c>
      <c r="N106" s="139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spans="1:30" ht="13.9" customHeight="1" x14ac:dyDescent="0.2">
      <c r="A107" s="134"/>
      <c r="B107" s="134"/>
      <c r="C107" s="38"/>
      <c r="D107" s="27"/>
      <c r="E107" s="28"/>
      <c r="F107" s="24"/>
      <c r="G107" s="25"/>
      <c r="H107" s="42"/>
      <c r="I107" s="164"/>
      <c r="J107" s="12" t="str">
        <f t="shared" si="8"/>
        <v/>
      </c>
      <c r="K107" s="12" t="str">
        <f t="shared" si="9"/>
        <v/>
      </c>
      <c r="L107" s="12" t="str">
        <f t="shared" si="10"/>
        <v/>
      </c>
      <c r="M107" s="12" t="str">
        <f t="shared" si="11"/>
        <v/>
      </c>
      <c r="N107" s="139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spans="1:30" ht="13.9" customHeight="1" x14ac:dyDescent="0.2">
      <c r="A108" s="134"/>
      <c r="B108" s="134"/>
      <c r="C108" s="38"/>
      <c r="D108" s="27"/>
      <c r="E108" s="28"/>
      <c r="F108" s="24"/>
      <c r="G108" s="25"/>
      <c r="H108" s="42"/>
      <c r="I108" s="164"/>
      <c r="J108" s="12" t="str">
        <f t="shared" si="8"/>
        <v/>
      </c>
      <c r="K108" s="12" t="str">
        <f t="shared" si="9"/>
        <v/>
      </c>
      <c r="L108" s="12" t="str">
        <f t="shared" si="10"/>
        <v/>
      </c>
      <c r="M108" s="12" t="str">
        <f t="shared" si="11"/>
        <v/>
      </c>
      <c r="N108" s="139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</row>
    <row r="109" spans="1:30" ht="13.9" customHeight="1" x14ac:dyDescent="0.2">
      <c r="A109" s="134"/>
      <c r="B109" s="134"/>
      <c r="C109" s="38"/>
      <c r="D109" s="27"/>
      <c r="E109" s="28"/>
      <c r="F109" s="24"/>
      <c r="G109" s="25"/>
      <c r="H109" s="42"/>
      <c r="I109" s="164"/>
      <c r="J109" s="12" t="str">
        <f t="shared" si="8"/>
        <v/>
      </c>
      <c r="K109" s="12" t="str">
        <f t="shared" si="9"/>
        <v/>
      </c>
      <c r="L109" s="12" t="str">
        <f t="shared" si="10"/>
        <v/>
      </c>
      <c r="M109" s="12" t="str">
        <f t="shared" si="11"/>
        <v/>
      </c>
      <c r="N109" s="139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</row>
    <row r="110" spans="1:30" ht="13.9" customHeight="1" x14ac:dyDescent="0.2">
      <c r="A110" s="134"/>
      <c r="B110" s="134"/>
      <c r="C110" s="38"/>
      <c r="D110" s="27"/>
      <c r="E110" s="28"/>
      <c r="F110" s="24"/>
      <c r="G110" s="25"/>
      <c r="H110" s="42"/>
      <c r="I110" s="164"/>
      <c r="J110" s="12" t="str">
        <f t="shared" si="8"/>
        <v/>
      </c>
      <c r="K110" s="12" t="str">
        <f t="shared" si="9"/>
        <v/>
      </c>
      <c r="L110" s="12" t="str">
        <f t="shared" si="10"/>
        <v/>
      </c>
      <c r="M110" s="12" t="str">
        <f t="shared" si="11"/>
        <v/>
      </c>
      <c r="N110" s="139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</row>
    <row r="111" spans="1:30" ht="13.9" customHeight="1" x14ac:dyDescent="0.2">
      <c r="A111" s="134"/>
      <c r="B111" s="134"/>
      <c r="C111" s="38"/>
      <c r="D111" s="27"/>
      <c r="E111" s="28"/>
      <c r="F111" s="24"/>
      <c r="G111" s="25"/>
      <c r="H111" s="42"/>
      <c r="I111" s="165"/>
      <c r="J111" s="12" t="str">
        <f t="shared" si="8"/>
        <v/>
      </c>
      <c r="K111" s="12" t="str">
        <f t="shared" si="9"/>
        <v/>
      </c>
      <c r="L111" s="12" t="str">
        <f t="shared" si="10"/>
        <v/>
      </c>
      <c r="M111" s="12" t="str">
        <f t="shared" si="11"/>
        <v/>
      </c>
      <c r="N111" s="139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spans="1:30" ht="13.9" customHeight="1" x14ac:dyDescent="0.2">
      <c r="A112" s="134"/>
      <c r="B112" s="134"/>
      <c r="C112" s="38"/>
      <c r="D112" s="27"/>
      <c r="E112" s="28"/>
      <c r="F112" s="24"/>
      <c r="G112" s="25"/>
      <c r="H112" s="42"/>
      <c r="I112" s="165"/>
      <c r="J112" s="12" t="str">
        <f t="shared" si="8"/>
        <v/>
      </c>
      <c r="K112" s="12" t="str">
        <f t="shared" si="9"/>
        <v/>
      </c>
      <c r="L112" s="12" t="str">
        <f t="shared" si="10"/>
        <v/>
      </c>
      <c r="M112" s="12" t="str">
        <f t="shared" si="11"/>
        <v/>
      </c>
      <c r="N112" s="139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</row>
    <row r="113" spans="1:30" ht="13.9" customHeight="1" x14ac:dyDescent="0.2">
      <c r="A113" s="134"/>
      <c r="B113" s="134"/>
      <c r="C113" s="38"/>
      <c r="D113" s="27"/>
      <c r="E113" s="28"/>
      <c r="F113" s="18"/>
      <c r="G113" s="25"/>
      <c r="H113" s="14"/>
      <c r="I113" s="165"/>
      <c r="J113" s="12" t="str">
        <f t="shared" si="8"/>
        <v/>
      </c>
      <c r="K113" s="12" t="str">
        <f t="shared" si="9"/>
        <v/>
      </c>
      <c r="L113" s="12" t="str">
        <f t="shared" si="10"/>
        <v/>
      </c>
      <c r="M113" s="12" t="str">
        <f t="shared" si="11"/>
        <v/>
      </c>
      <c r="N113" s="139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</row>
    <row r="114" spans="1:30" ht="13.9" customHeight="1" x14ac:dyDescent="0.2">
      <c r="A114" s="134"/>
      <c r="B114" s="134"/>
      <c r="C114" s="38"/>
      <c r="D114" s="27"/>
      <c r="E114" s="28"/>
      <c r="F114" s="18"/>
      <c r="G114" s="25"/>
      <c r="H114" s="14"/>
      <c r="I114" s="165"/>
      <c r="J114" s="12" t="str">
        <f t="shared" si="8"/>
        <v/>
      </c>
      <c r="K114" s="12" t="str">
        <f t="shared" si="9"/>
        <v/>
      </c>
      <c r="L114" s="12" t="str">
        <f t="shared" si="10"/>
        <v/>
      </c>
      <c r="M114" s="12" t="str">
        <f t="shared" si="11"/>
        <v/>
      </c>
      <c r="N114" s="139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</row>
    <row r="115" spans="1:30" ht="13.9" customHeight="1" x14ac:dyDescent="0.2">
      <c r="A115" s="134"/>
      <c r="B115" s="134"/>
      <c r="C115" s="38"/>
      <c r="D115" s="27"/>
      <c r="E115" s="28"/>
      <c r="F115" s="18"/>
      <c r="G115" s="25"/>
      <c r="H115" s="14"/>
      <c r="I115" s="165"/>
      <c r="J115" s="12" t="str">
        <f t="shared" si="8"/>
        <v/>
      </c>
      <c r="K115" s="12" t="str">
        <f t="shared" si="9"/>
        <v/>
      </c>
      <c r="L115" s="12" t="str">
        <f t="shared" si="10"/>
        <v/>
      </c>
      <c r="M115" s="12" t="str">
        <f t="shared" si="11"/>
        <v/>
      </c>
      <c r="N115" s="139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</row>
    <row r="116" spans="1:30" ht="13.9" customHeight="1" x14ac:dyDescent="0.2">
      <c r="A116" s="134"/>
      <c r="B116" s="134"/>
      <c r="C116" s="38"/>
      <c r="D116" s="27"/>
      <c r="E116" s="28"/>
      <c r="F116" s="18"/>
      <c r="G116" s="25"/>
      <c r="H116" s="14"/>
      <c r="I116" s="165"/>
      <c r="J116" s="12" t="str">
        <f t="shared" si="8"/>
        <v/>
      </c>
      <c r="K116" s="12" t="str">
        <f t="shared" si="9"/>
        <v/>
      </c>
      <c r="L116" s="12" t="str">
        <f t="shared" si="10"/>
        <v/>
      </c>
      <c r="M116" s="12" t="str">
        <f t="shared" si="11"/>
        <v/>
      </c>
      <c r="N116" s="139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</row>
    <row r="117" spans="1:30" ht="13.9" customHeight="1" x14ac:dyDescent="0.2">
      <c r="A117" s="134"/>
      <c r="B117" s="134"/>
      <c r="C117" s="38"/>
      <c r="D117" s="27"/>
      <c r="E117" s="28"/>
      <c r="F117" s="18"/>
      <c r="G117" s="25"/>
      <c r="H117" s="14"/>
      <c r="I117" s="165"/>
      <c r="J117" s="12" t="str">
        <f t="shared" si="8"/>
        <v/>
      </c>
      <c r="K117" s="12" t="str">
        <f t="shared" si="9"/>
        <v/>
      </c>
      <c r="L117" s="12" t="str">
        <f t="shared" si="10"/>
        <v/>
      </c>
      <c r="M117" s="12" t="str">
        <f t="shared" si="11"/>
        <v/>
      </c>
      <c r="N117" s="139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</row>
    <row r="118" spans="1:30" ht="13.9" customHeight="1" x14ac:dyDescent="0.2">
      <c r="A118" s="134"/>
      <c r="B118" s="134"/>
      <c r="C118" s="38"/>
      <c r="D118" s="27"/>
      <c r="E118" s="28"/>
      <c r="F118" s="18"/>
      <c r="G118" s="25"/>
      <c r="H118" s="14"/>
      <c r="I118" s="165"/>
      <c r="J118" s="12" t="str">
        <f t="shared" si="8"/>
        <v/>
      </c>
      <c r="K118" s="12" t="str">
        <f t="shared" si="9"/>
        <v/>
      </c>
      <c r="L118" s="12" t="str">
        <f t="shared" si="10"/>
        <v/>
      </c>
      <c r="M118" s="12" t="str">
        <f t="shared" si="11"/>
        <v/>
      </c>
      <c r="N118" s="139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</row>
    <row r="119" spans="1:30" ht="13.9" customHeight="1" x14ac:dyDescent="0.2">
      <c r="A119" s="134"/>
      <c r="B119" s="134"/>
      <c r="C119" s="38"/>
      <c r="D119" s="27"/>
      <c r="E119" s="28"/>
      <c r="F119" s="18"/>
      <c r="G119" s="25"/>
      <c r="H119" s="14"/>
      <c r="I119" s="165"/>
      <c r="J119" s="12" t="str">
        <f t="shared" si="8"/>
        <v/>
      </c>
      <c r="K119" s="12" t="str">
        <f t="shared" si="9"/>
        <v/>
      </c>
      <c r="L119" s="12" t="str">
        <f t="shared" si="10"/>
        <v/>
      </c>
      <c r="M119" s="12" t="str">
        <f t="shared" si="11"/>
        <v/>
      </c>
      <c r="N119" s="139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</row>
    <row r="120" spans="1:30" ht="13.9" customHeight="1" x14ac:dyDescent="0.2">
      <c r="A120" s="134"/>
      <c r="B120" s="134"/>
      <c r="C120" s="38"/>
      <c r="D120" s="27"/>
      <c r="E120" s="28"/>
      <c r="F120" s="18"/>
      <c r="G120" s="25"/>
      <c r="H120" s="14"/>
      <c r="I120" s="165"/>
      <c r="J120" s="12" t="str">
        <f t="shared" si="8"/>
        <v/>
      </c>
      <c r="K120" s="12" t="str">
        <f t="shared" si="9"/>
        <v/>
      </c>
      <c r="L120" s="12" t="str">
        <f t="shared" si="10"/>
        <v/>
      </c>
      <c r="M120" s="12" t="str">
        <f t="shared" si="11"/>
        <v/>
      </c>
      <c r="N120" s="139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</row>
    <row r="121" spans="1:30" ht="13.9" customHeight="1" thickBot="1" x14ac:dyDescent="0.25">
      <c r="A121" s="145"/>
      <c r="B121" s="145"/>
      <c r="C121" s="146"/>
      <c r="D121" s="16"/>
      <c r="E121" s="17"/>
      <c r="F121" s="29"/>
      <c r="G121" s="112"/>
      <c r="H121" s="30"/>
      <c r="I121" s="166"/>
      <c r="J121" s="31" t="str">
        <f t="shared" si="8"/>
        <v/>
      </c>
      <c r="K121" s="31" t="str">
        <f t="shared" si="9"/>
        <v/>
      </c>
      <c r="L121" s="31" t="str">
        <f t="shared" si="10"/>
        <v/>
      </c>
      <c r="M121" s="31" t="str">
        <f t="shared" si="11"/>
        <v/>
      </c>
      <c r="N121" s="140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</row>
    <row r="122" spans="1:30" ht="12.75" customHeight="1" x14ac:dyDescent="0.2">
      <c r="A122" s="167"/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</row>
    <row r="123" spans="1:30" ht="12.75" customHeight="1" x14ac:dyDescent="0.2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</row>
    <row r="124" spans="1:30" ht="12.75" customHeight="1" x14ac:dyDescent="0.2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</row>
    <row r="125" spans="1:30" ht="12.75" customHeight="1" x14ac:dyDescent="0.2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</row>
    <row r="126" spans="1:30" ht="12.75" customHeight="1" x14ac:dyDescent="0.2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</row>
    <row r="127" spans="1:30" ht="12.75" customHeight="1" x14ac:dyDescent="0.2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</row>
    <row r="128" spans="1:30" ht="12.75" customHeight="1" x14ac:dyDescent="0.2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</row>
    <row r="129" spans="1:30" ht="12.75" customHeight="1" x14ac:dyDescent="0.2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</row>
    <row r="130" spans="1:30" ht="12.75" customHeight="1" x14ac:dyDescent="0.2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</row>
    <row r="131" spans="1:30" ht="12.75" customHeight="1" x14ac:dyDescent="0.2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</row>
    <row r="132" spans="1:30" ht="42.75" customHeight="1" thickBo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</row>
    <row r="133" spans="1:30" ht="30" customHeight="1" x14ac:dyDescent="0.2">
      <c r="A133" s="214"/>
      <c r="B133" s="215"/>
      <c r="C133" s="215"/>
      <c r="D133" s="285" t="str">
        <f>D89</f>
        <v>PLANILLA DE CARGAS DE 1 HASTA 260 MEDIDORES PARA EDIFICIOS O PH CON GABINETES DE MEDICIÓN</v>
      </c>
      <c r="E133" s="285"/>
      <c r="F133" s="285"/>
      <c r="G133" s="285"/>
      <c r="H133" s="285"/>
      <c r="I133" s="285"/>
      <c r="J133" s="35" t="s">
        <v>42</v>
      </c>
      <c r="K133" s="192" t="str">
        <f>K89</f>
        <v>GIP-PLLA-EL-BT-0001</v>
      </c>
      <c r="L133" s="192"/>
      <c r="M133" s="192"/>
      <c r="N133" s="193"/>
    </row>
    <row r="134" spans="1:30" ht="12.75" customHeight="1" x14ac:dyDescent="0.2">
      <c r="A134" s="216"/>
      <c r="B134" s="217"/>
      <c r="C134" s="217"/>
      <c r="D134" s="286"/>
      <c r="E134" s="286"/>
      <c r="F134" s="286"/>
      <c r="G134" s="286"/>
      <c r="H134" s="286"/>
      <c r="I134" s="286"/>
      <c r="J134" s="36" t="s">
        <v>28</v>
      </c>
      <c r="K134" s="55" t="str">
        <f>K90</f>
        <v>DGL/GO</v>
      </c>
      <c r="L134" s="37" t="s">
        <v>29</v>
      </c>
      <c r="M134" s="212" t="str">
        <f>M90</f>
        <v>06</v>
      </c>
      <c r="N134" s="213"/>
    </row>
    <row r="135" spans="1:30" ht="12.75" customHeight="1" x14ac:dyDescent="0.2">
      <c r="A135" s="216"/>
      <c r="B135" s="217"/>
      <c r="C135" s="217"/>
      <c r="D135" s="191" t="str">
        <f>D91</f>
        <v>PLANILLA DE CARGAS PARA EDIFICIOS O PH CON GABINETES DE MEDICIÓN</v>
      </c>
      <c r="E135" s="191"/>
      <c r="F135" s="191"/>
      <c r="G135" s="191"/>
      <c r="H135" s="191"/>
      <c r="I135" s="191"/>
      <c r="J135" s="196" t="s">
        <v>30</v>
      </c>
      <c r="K135" s="196"/>
      <c r="L135" s="197" t="str">
        <f>L91</f>
        <v>Vigente</v>
      </c>
      <c r="M135" s="197"/>
      <c r="N135" s="198"/>
    </row>
    <row r="136" spans="1:30" ht="13.5" customHeight="1" x14ac:dyDescent="0.2">
      <c r="A136" s="216"/>
      <c r="B136" s="217"/>
      <c r="C136" s="217"/>
      <c r="D136" s="191"/>
      <c r="E136" s="191"/>
      <c r="F136" s="191"/>
      <c r="G136" s="191"/>
      <c r="H136" s="191"/>
      <c r="I136" s="191"/>
      <c r="J136" s="196" t="s">
        <v>31</v>
      </c>
      <c r="K136" s="196"/>
      <c r="L136" s="210" t="str">
        <f>L92</f>
        <v>21/01/2026</v>
      </c>
      <c r="M136" s="210"/>
      <c r="N136" s="211"/>
    </row>
    <row r="137" spans="1:30" ht="12.75" customHeight="1" thickBot="1" x14ac:dyDescent="0.25">
      <c r="A137" s="180" t="s">
        <v>27</v>
      </c>
      <c r="B137" s="281"/>
      <c r="C137" s="281"/>
      <c r="D137" s="281"/>
      <c r="E137" s="281"/>
      <c r="F137" s="281"/>
      <c r="G137" s="281"/>
      <c r="H137" s="281"/>
      <c r="I137" s="281"/>
      <c r="J137" s="281"/>
      <c r="K137" s="281"/>
      <c r="L137" s="281"/>
      <c r="M137" s="281"/>
      <c r="N137" s="282"/>
    </row>
    <row r="138" spans="1:30" ht="52.5" customHeight="1" x14ac:dyDescent="0.2">
      <c r="A138" s="122" t="s">
        <v>48</v>
      </c>
      <c r="B138" s="126" t="s">
        <v>79</v>
      </c>
      <c r="C138" s="125" t="s">
        <v>49</v>
      </c>
      <c r="D138" s="64" t="s">
        <v>0</v>
      </c>
      <c r="E138" s="64" t="s">
        <v>74</v>
      </c>
      <c r="F138" s="64" t="s">
        <v>71</v>
      </c>
      <c r="G138" s="64" t="s">
        <v>3</v>
      </c>
      <c r="H138" s="64" t="s">
        <v>2</v>
      </c>
      <c r="I138" s="63" t="s">
        <v>15</v>
      </c>
      <c r="J138" s="63" t="s">
        <v>16</v>
      </c>
      <c r="K138" s="63" t="s">
        <v>17</v>
      </c>
      <c r="L138" s="63" t="s">
        <v>18</v>
      </c>
      <c r="M138" s="64" t="s">
        <v>77</v>
      </c>
      <c r="N138" s="131" t="s">
        <v>1</v>
      </c>
    </row>
    <row r="139" spans="1:30" ht="13.9" customHeight="1" x14ac:dyDescent="0.2">
      <c r="A139" s="134"/>
      <c r="B139" s="134"/>
      <c r="C139" s="32"/>
      <c r="D139" s="22"/>
      <c r="E139" s="23"/>
      <c r="F139" s="24"/>
      <c r="G139" s="61"/>
      <c r="H139" s="62"/>
      <c r="I139" s="159"/>
      <c r="J139" s="12" t="str">
        <f>IF(H139="R",I139*1000/(220*0.85),"")</f>
        <v/>
      </c>
      <c r="K139" s="12" t="str">
        <f>IF(H139="S",I139*1000/(220*0.85),"")</f>
        <v/>
      </c>
      <c r="L139" s="12" t="str">
        <f>IF(H139="T",I139*1000/(220*0.85),"")</f>
        <v/>
      </c>
      <c r="M139" s="12" t="str">
        <f>IF(H139="RST",I139*1000/(380*1.73*0.85),"")</f>
        <v/>
      </c>
      <c r="N139" s="138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</row>
    <row r="140" spans="1:30" ht="13.9" customHeight="1" x14ac:dyDescent="0.2">
      <c r="A140" s="135"/>
      <c r="B140" s="135"/>
      <c r="C140" s="33"/>
      <c r="D140" s="27"/>
      <c r="E140" s="28"/>
      <c r="F140" s="18"/>
      <c r="G140" s="61"/>
      <c r="H140" s="62"/>
      <c r="I140" s="159"/>
      <c r="J140" s="12" t="str">
        <f t="shared" ref="J140:J156" si="12">IF(H140="R",I140*1000/(220*0.85),"")</f>
        <v/>
      </c>
      <c r="K140" s="12" t="str">
        <f t="shared" ref="K140:K156" si="13">IF(H140="S",I140*1000/(220*0.85),"")</f>
        <v/>
      </c>
      <c r="L140" s="12" t="str">
        <f t="shared" ref="L140:L156" si="14">IF(H140="T",I140*1000/(220*0.85),"")</f>
        <v/>
      </c>
      <c r="M140" s="12" t="str">
        <f t="shared" ref="M140:M156" si="15">IF(H140="RST",I140*1000/(380*1.73*0.85),"")</f>
        <v/>
      </c>
      <c r="N140" s="139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</row>
    <row r="141" spans="1:30" ht="13.9" customHeight="1" x14ac:dyDescent="0.2">
      <c r="A141" s="135"/>
      <c r="B141" s="135"/>
      <c r="C141" s="33"/>
      <c r="D141" s="27"/>
      <c r="E141" s="28"/>
      <c r="F141" s="18"/>
      <c r="G141" s="61"/>
      <c r="H141" s="62"/>
      <c r="I141" s="159"/>
      <c r="J141" s="12" t="str">
        <f t="shared" si="12"/>
        <v/>
      </c>
      <c r="K141" s="12" t="str">
        <f t="shared" si="13"/>
        <v/>
      </c>
      <c r="L141" s="12" t="str">
        <f t="shared" si="14"/>
        <v/>
      </c>
      <c r="M141" s="12" t="str">
        <f t="shared" si="15"/>
        <v/>
      </c>
      <c r="N141" s="139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</row>
    <row r="142" spans="1:30" ht="13.9" customHeight="1" x14ac:dyDescent="0.2">
      <c r="A142" s="135"/>
      <c r="B142" s="135"/>
      <c r="C142" s="33"/>
      <c r="D142" s="27"/>
      <c r="E142" s="28"/>
      <c r="F142" s="18"/>
      <c r="G142" s="61"/>
      <c r="H142" s="62"/>
      <c r="I142" s="159"/>
      <c r="J142" s="12" t="str">
        <f t="shared" si="12"/>
        <v/>
      </c>
      <c r="K142" s="12" t="str">
        <f t="shared" si="13"/>
        <v/>
      </c>
      <c r="L142" s="12" t="str">
        <f t="shared" si="14"/>
        <v/>
      </c>
      <c r="M142" s="12" t="str">
        <f t="shared" si="15"/>
        <v/>
      </c>
      <c r="N142" s="139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</row>
    <row r="143" spans="1:30" ht="13.9" customHeight="1" x14ac:dyDescent="0.2">
      <c r="A143" s="135"/>
      <c r="B143" s="135"/>
      <c r="C143" s="33"/>
      <c r="D143" s="27"/>
      <c r="E143" s="28"/>
      <c r="F143" s="18"/>
      <c r="G143" s="61"/>
      <c r="H143" s="62"/>
      <c r="I143" s="159"/>
      <c r="J143" s="12" t="str">
        <f t="shared" si="12"/>
        <v/>
      </c>
      <c r="K143" s="12" t="str">
        <f t="shared" si="13"/>
        <v/>
      </c>
      <c r="L143" s="12" t="str">
        <f t="shared" si="14"/>
        <v/>
      </c>
      <c r="M143" s="12" t="str">
        <f t="shared" si="15"/>
        <v/>
      </c>
      <c r="N143" s="139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</row>
    <row r="144" spans="1:30" ht="13.9" customHeight="1" x14ac:dyDescent="0.2">
      <c r="A144" s="135"/>
      <c r="B144" s="135"/>
      <c r="C144" s="33"/>
      <c r="D144" s="27"/>
      <c r="E144" s="28"/>
      <c r="F144" s="18"/>
      <c r="G144" s="61"/>
      <c r="H144" s="62"/>
      <c r="I144" s="159"/>
      <c r="J144" s="12" t="str">
        <f t="shared" si="12"/>
        <v/>
      </c>
      <c r="K144" s="12" t="str">
        <f t="shared" si="13"/>
        <v/>
      </c>
      <c r="L144" s="12" t="str">
        <f t="shared" si="14"/>
        <v/>
      </c>
      <c r="M144" s="12" t="str">
        <f t="shared" si="15"/>
        <v/>
      </c>
      <c r="N144" s="139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</row>
    <row r="145" spans="1:30" ht="13.9" customHeight="1" x14ac:dyDescent="0.2">
      <c r="A145" s="135"/>
      <c r="B145" s="135"/>
      <c r="C145" s="33"/>
      <c r="D145" s="27"/>
      <c r="E145" s="28"/>
      <c r="F145" s="18"/>
      <c r="G145" s="25"/>
      <c r="H145" s="14"/>
      <c r="I145" s="165"/>
      <c r="J145" s="12" t="str">
        <f t="shared" si="12"/>
        <v/>
      </c>
      <c r="K145" s="12" t="str">
        <f t="shared" si="13"/>
        <v/>
      </c>
      <c r="L145" s="12" t="str">
        <f t="shared" si="14"/>
        <v/>
      </c>
      <c r="M145" s="12" t="str">
        <f t="shared" si="15"/>
        <v/>
      </c>
      <c r="N145" s="139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</row>
    <row r="146" spans="1:30" ht="13.9" customHeight="1" x14ac:dyDescent="0.2">
      <c r="A146" s="135"/>
      <c r="B146" s="135"/>
      <c r="C146" s="33"/>
      <c r="D146" s="27"/>
      <c r="E146" s="28"/>
      <c r="F146" s="18"/>
      <c r="G146" s="25"/>
      <c r="H146" s="14"/>
      <c r="I146" s="165"/>
      <c r="J146" s="12" t="str">
        <f t="shared" si="12"/>
        <v/>
      </c>
      <c r="K146" s="12" t="str">
        <f t="shared" si="13"/>
        <v/>
      </c>
      <c r="L146" s="12" t="str">
        <f t="shared" si="14"/>
        <v/>
      </c>
      <c r="M146" s="12" t="str">
        <f t="shared" si="15"/>
        <v/>
      </c>
      <c r="N146" s="139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</row>
    <row r="147" spans="1:30" ht="13.9" customHeight="1" x14ac:dyDescent="0.2">
      <c r="A147" s="135"/>
      <c r="B147" s="135"/>
      <c r="C147" s="33"/>
      <c r="D147" s="27"/>
      <c r="E147" s="28"/>
      <c r="F147" s="18"/>
      <c r="G147" s="25"/>
      <c r="H147" s="14"/>
      <c r="I147" s="165"/>
      <c r="J147" s="12" t="str">
        <f t="shared" si="12"/>
        <v/>
      </c>
      <c r="K147" s="12" t="str">
        <f t="shared" si="13"/>
        <v/>
      </c>
      <c r="L147" s="12" t="str">
        <f t="shared" si="14"/>
        <v/>
      </c>
      <c r="M147" s="12" t="str">
        <f t="shared" si="15"/>
        <v/>
      </c>
      <c r="N147" s="139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</row>
    <row r="148" spans="1:30" ht="13.9" customHeight="1" x14ac:dyDescent="0.2">
      <c r="A148" s="135"/>
      <c r="B148" s="135"/>
      <c r="C148" s="33"/>
      <c r="D148" s="27"/>
      <c r="E148" s="28"/>
      <c r="F148" s="18"/>
      <c r="G148" s="25"/>
      <c r="H148" s="14"/>
      <c r="I148" s="165"/>
      <c r="J148" s="12" t="str">
        <f t="shared" si="12"/>
        <v/>
      </c>
      <c r="K148" s="12" t="str">
        <f t="shared" si="13"/>
        <v/>
      </c>
      <c r="L148" s="12" t="str">
        <f t="shared" si="14"/>
        <v/>
      </c>
      <c r="M148" s="12" t="str">
        <f t="shared" si="15"/>
        <v/>
      </c>
      <c r="N148" s="139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</row>
    <row r="149" spans="1:30" ht="13.9" customHeight="1" x14ac:dyDescent="0.2">
      <c r="A149" s="135"/>
      <c r="B149" s="135"/>
      <c r="C149" s="33"/>
      <c r="D149" s="27"/>
      <c r="E149" s="28"/>
      <c r="F149" s="18"/>
      <c r="G149" s="25"/>
      <c r="H149" s="14"/>
      <c r="I149" s="165"/>
      <c r="J149" s="12" t="str">
        <f t="shared" si="12"/>
        <v/>
      </c>
      <c r="K149" s="12" t="str">
        <f t="shared" si="13"/>
        <v/>
      </c>
      <c r="L149" s="12" t="str">
        <f t="shared" si="14"/>
        <v/>
      </c>
      <c r="M149" s="12" t="str">
        <f t="shared" si="15"/>
        <v/>
      </c>
      <c r="N149" s="139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</row>
    <row r="150" spans="1:30" ht="13.9" customHeight="1" x14ac:dyDescent="0.2">
      <c r="A150" s="135"/>
      <c r="B150" s="135"/>
      <c r="C150" s="33"/>
      <c r="D150" s="27"/>
      <c r="E150" s="28"/>
      <c r="F150" s="18"/>
      <c r="G150" s="25"/>
      <c r="H150" s="14"/>
      <c r="I150" s="165"/>
      <c r="J150" s="12" t="str">
        <f t="shared" si="12"/>
        <v/>
      </c>
      <c r="K150" s="12" t="str">
        <f t="shared" si="13"/>
        <v/>
      </c>
      <c r="L150" s="12" t="str">
        <f t="shared" si="14"/>
        <v/>
      </c>
      <c r="M150" s="12" t="str">
        <f t="shared" si="15"/>
        <v/>
      </c>
      <c r="N150" s="139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</row>
    <row r="151" spans="1:30" ht="13.9" customHeight="1" x14ac:dyDescent="0.2">
      <c r="A151" s="135"/>
      <c r="B151" s="135"/>
      <c r="C151" s="33"/>
      <c r="D151" s="27"/>
      <c r="E151" s="28"/>
      <c r="F151" s="18"/>
      <c r="G151" s="25"/>
      <c r="H151" s="14"/>
      <c r="I151" s="165"/>
      <c r="J151" s="12" t="str">
        <f t="shared" si="12"/>
        <v/>
      </c>
      <c r="K151" s="12" t="str">
        <f t="shared" si="13"/>
        <v/>
      </c>
      <c r="L151" s="12" t="str">
        <f t="shared" si="14"/>
        <v/>
      </c>
      <c r="M151" s="12" t="str">
        <f t="shared" si="15"/>
        <v/>
      </c>
      <c r="N151" s="139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</row>
    <row r="152" spans="1:30" ht="13.9" customHeight="1" x14ac:dyDescent="0.2">
      <c r="A152" s="135"/>
      <c r="B152" s="135"/>
      <c r="C152" s="33"/>
      <c r="D152" s="27"/>
      <c r="E152" s="28"/>
      <c r="F152" s="18"/>
      <c r="G152" s="25"/>
      <c r="H152" s="14"/>
      <c r="I152" s="165"/>
      <c r="J152" s="12" t="str">
        <f t="shared" si="12"/>
        <v/>
      </c>
      <c r="K152" s="12" t="str">
        <f t="shared" si="13"/>
        <v/>
      </c>
      <c r="L152" s="12" t="str">
        <f t="shared" si="14"/>
        <v/>
      </c>
      <c r="M152" s="12" t="str">
        <f t="shared" si="15"/>
        <v/>
      </c>
      <c r="N152" s="139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</row>
    <row r="153" spans="1:30" ht="13.9" customHeight="1" x14ac:dyDescent="0.2">
      <c r="A153" s="135"/>
      <c r="B153" s="135"/>
      <c r="C153" s="33"/>
      <c r="D153" s="27"/>
      <c r="E153" s="28"/>
      <c r="F153" s="18"/>
      <c r="G153" s="25"/>
      <c r="H153" s="14"/>
      <c r="I153" s="165"/>
      <c r="J153" s="12" t="str">
        <f t="shared" si="12"/>
        <v/>
      </c>
      <c r="K153" s="12" t="str">
        <f t="shared" si="13"/>
        <v/>
      </c>
      <c r="L153" s="12" t="str">
        <f t="shared" si="14"/>
        <v/>
      </c>
      <c r="M153" s="12" t="str">
        <f t="shared" si="15"/>
        <v/>
      </c>
      <c r="N153" s="139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</row>
    <row r="154" spans="1:30" ht="13.9" customHeight="1" x14ac:dyDescent="0.2">
      <c r="A154" s="135"/>
      <c r="B154" s="135"/>
      <c r="C154" s="33"/>
      <c r="D154" s="27"/>
      <c r="E154" s="28"/>
      <c r="F154" s="18"/>
      <c r="G154" s="25"/>
      <c r="H154" s="14"/>
      <c r="I154" s="165"/>
      <c r="J154" s="12" t="str">
        <f t="shared" si="12"/>
        <v/>
      </c>
      <c r="K154" s="12" t="str">
        <f t="shared" si="13"/>
        <v/>
      </c>
      <c r="L154" s="12" t="str">
        <f t="shared" si="14"/>
        <v/>
      </c>
      <c r="M154" s="12" t="str">
        <f t="shared" si="15"/>
        <v/>
      </c>
      <c r="N154" s="139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</row>
    <row r="155" spans="1:30" ht="13.9" customHeight="1" x14ac:dyDescent="0.2">
      <c r="A155" s="135"/>
      <c r="B155" s="135"/>
      <c r="C155" s="33"/>
      <c r="D155" s="27"/>
      <c r="E155" s="28"/>
      <c r="F155" s="18"/>
      <c r="G155" s="25"/>
      <c r="H155" s="14"/>
      <c r="I155" s="165"/>
      <c r="J155" s="12" t="str">
        <f t="shared" si="12"/>
        <v/>
      </c>
      <c r="K155" s="12" t="str">
        <f t="shared" si="13"/>
        <v/>
      </c>
      <c r="L155" s="12" t="str">
        <f t="shared" si="14"/>
        <v/>
      </c>
      <c r="M155" s="12" t="str">
        <f t="shared" si="15"/>
        <v/>
      </c>
      <c r="N155" s="139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</row>
    <row r="156" spans="1:30" ht="13.9" customHeight="1" thickBot="1" x14ac:dyDescent="0.25">
      <c r="A156" s="136"/>
      <c r="B156" s="136"/>
      <c r="C156" s="34"/>
      <c r="D156" s="16"/>
      <c r="E156" s="17"/>
      <c r="F156" s="29"/>
      <c r="G156" s="112"/>
      <c r="H156" s="30"/>
      <c r="I156" s="166"/>
      <c r="J156" s="31" t="str">
        <f t="shared" si="12"/>
        <v/>
      </c>
      <c r="K156" s="31" t="str">
        <f t="shared" si="13"/>
        <v/>
      </c>
      <c r="L156" s="31" t="str">
        <f t="shared" si="14"/>
        <v/>
      </c>
      <c r="M156" s="31" t="str">
        <f t="shared" si="15"/>
        <v/>
      </c>
      <c r="N156" s="140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</row>
    <row r="157" spans="1:30" ht="13.9" customHeight="1" x14ac:dyDescent="0.2">
      <c r="A157" s="257" t="s">
        <v>92</v>
      </c>
      <c r="B157" s="258"/>
      <c r="C157" s="258"/>
      <c r="D157" s="258"/>
      <c r="E157" s="283" t="str">
        <f>IF(E163=0,"N/A",1)</f>
        <v>N/A</v>
      </c>
      <c r="F157" s="283"/>
      <c r="G157" s="283"/>
      <c r="H157" s="283"/>
      <c r="I157" s="283"/>
      <c r="J157" s="283"/>
      <c r="K157" s="283"/>
      <c r="L157" s="283"/>
      <c r="M157" s="283"/>
      <c r="N157" s="284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30" ht="12.75" customHeight="1" x14ac:dyDescent="0.2">
      <c r="A158" s="221" t="s">
        <v>93</v>
      </c>
      <c r="B158" s="251"/>
      <c r="C158" s="251"/>
      <c r="D158" s="251"/>
      <c r="E158" s="232" t="str">
        <f>IF(Auxiliar4!J21&lt;&gt;0,Auxiliar4!J21,"N/A")</f>
        <v>N/A</v>
      </c>
      <c r="F158" s="232"/>
      <c r="G158" s="232"/>
      <c r="H158" s="232"/>
      <c r="I158" s="232"/>
      <c r="J158" s="232"/>
      <c r="K158" s="232"/>
      <c r="L158" s="232"/>
      <c r="M158" s="232"/>
      <c r="N158" s="233"/>
    </row>
    <row r="159" spans="1:30" ht="12.75" customHeight="1" x14ac:dyDescent="0.2">
      <c r="A159" s="221" t="s">
        <v>94</v>
      </c>
      <c r="B159" s="251"/>
      <c r="C159" s="251"/>
      <c r="D159" s="251"/>
      <c r="E159" s="232" t="str">
        <f>IF(Auxiliar4!K21&lt;&gt;0,Auxiliar4!K21,"N/A")</f>
        <v>N/A</v>
      </c>
      <c r="F159" s="232"/>
      <c r="G159" s="232"/>
      <c r="H159" s="232"/>
      <c r="I159" s="232"/>
      <c r="J159" s="232"/>
      <c r="K159" s="232"/>
      <c r="L159" s="232"/>
      <c r="M159" s="232"/>
      <c r="N159" s="233"/>
    </row>
    <row r="160" spans="1:30" ht="12.75" customHeight="1" x14ac:dyDescent="0.2">
      <c r="A160" s="221" t="s">
        <v>95</v>
      </c>
      <c r="B160" s="251"/>
      <c r="C160" s="251"/>
      <c r="D160" s="251"/>
      <c r="E160" s="232" t="str">
        <f>IF(Auxiliar4!L21&lt;&gt;0,Auxiliar4!L21,"N/A")</f>
        <v>N/A</v>
      </c>
      <c r="F160" s="232"/>
      <c r="G160" s="232"/>
      <c r="H160" s="232"/>
      <c r="I160" s="232"/>
      <c r="J160" s="232"/>
      <c r="K160" s="232"/>
      <c r="L160" s="232"/>
      <c r="M160" s="232"/>
      <c r="N160" s="233"/>
      <c r="P160" s="15"/>
    </row>
    <row r="161" spans="1:16" ht="12.75" customHeight="1" x14ac:dyDescent="0.2">
      <c r="A161" s="267" t="s">
        <v>96</v>
      </c>
      <c r="B161" s="268"/>
      <c r="C161" s="268"/>
      <c r="D161" s="269"/>
      <c r="E161" s="270">
        <f>COUNTIF(Tabla12[Potencia Unitaria 
(kW)],10)+COUNTIF(Tabla14[Potencia Unitaria 
(kW)],10)+COUNTIF(Tabla15[Potencia Unitaria 
(kW)],10)+COUNTIF(Tabla16[Potencia Unitaria 
(kW)],10)</f>
        <v>0</v>
      </c>
      <c r="F161" s="271"/>
      <c r="G161" s="271"/>
      <c r="H161" s="271"/>
      <c r="I161" s="271"/>
      <c r="J161" s="271"/>
      <c r="K161" s="271"/>
      <c r="L161" s="271"/>
      <c r="M161" s="271"/>
      <c r="N161" s="272"/>
      <c r="P161" s="15"/>
    </row>
    <row r="162" spans="1:16" ht="12.75" customHeight="1" x14ac:dyDescent="0.2">
      <c r="A162" s="267" t="s">
        <v>97</v>
      </c>
      <c r="B162" s="268"/>
      <c r="C162" s="268"/>
      <c r="D162" s="269"/>
      <c r="E162" s="270">
        <f>COUNTIF(Tabla12[Potencia Unitaria 
(kW)],4)+COUNTIF(Tabla14[Potencia Unitaria 
(kW)],4)+COUNTIF(Tabla15[Potencia Unitaria 
(kW)],4)+COUNTIF(Tabla16[Potencia Unitaria 
(kW)],4)+COUNTIF(Tabla12[Potencia Unitaria 
(kW)],6)+COUNTIF(Tabla14[Potencia Unitaria 
(kW)],6)+COUNTIF(Tabla15[Potencia Unitaria 
(kW)],6)+COUNTIF(Tabla16[Potencia Unitaria 
(kW)],6)</f>
        <v>0</v>
      </c>
      <c r="F162" s="271"/>
      <c r="G162" s="271"/>
      <c r="H162" s="271"/>
      <c r="I162" s="271"/>
      <c r="J162" s="271"/>
      <c r="K162" s="271"/>
      <c r="L162" s="271"/>
      <c r="M162" s="271"/>
      <c r="N162" s="272"/>
      <c r="P162" s="15"/>
    </row>
    <row r="163" spans="1:16" ht="12.75" customHeight="1" x14ac:dyDescent="0.2">
      <c r="A163" s="267" t="s">
        <v>91</v>
      </c>
      <c r="B163" s="268"/>
      <c r="C163" s="268"/>
      <c r="D163" s="269"/>
      <c r="E163" s="270">
        <f>COUNTIF(Tabla12[Potencia Unitaria 
(kW)],"&gt;10")+COUNTIF(Tabla14[Potencia Unitaria 
(kW)],"&gt;10")+COUNTIF(Tabla15[Potencia Unitaria 
(kW)],"&gt;10")+COUNTIF(Tabla16[Potencia Unitaria 
(kW)],"&gt;10")</f>
        <v>0</v>
      </c>
      <c r="F163" s="271"/>
      <c r="G163" s="271"/>
      <c r="H163" s="271"/>
      <c r="I163" s="271"/>
      <c r="J163" s="271"/>
      <c r="K163" s="271"/>
      <c r="L163" s="271"/>
      <c r="M163" s="271"/>
      <c r="N163" s="272"/>
      <c r="P163" s="15"/>
    </row>
    <row r="164" spans="1:16" ht="12.75" customHeight="1" x14ac:dyDescent="0.2">
      <c r="A164" s="288" t="s">
        <v>98</v>
      </c>
      <c r="B164" s="222"/>
      <c r="C164" s="222"/>
      <c r="D164" s="222"/>
      <c r="E164" s="232">
        <f>Auxiliar4!J22*Auxiliar4!J21+Auxiliar4!K22*Auxiliar4!K21+Auxiliar4!L22*Auxiliar4!L21+Auxiliar4!M21*Auxiliar4!M22</f>
        <v>0</v>
      </c>
      <c r="F164" s="232"/>
      <c r="G164" s="232"/>
      <c r="H164" s="232"/>
      <c r="I164" s="232"/>
      <c r="J164" s="232"/>
      <c r="K164" s="232"/>
      <c r="L164" s="232"/>
      <c r="M164" s="232"/>
      <c r="N164" s="233"/>
      <c r="P164" s="15"/>
    </row>
    <row r="165" spans="1:16" ht="12.75" customHeight="1" x14ac:dyDescent="0.2">
      <c r="A165" s="288" t="s">
        <v>99</v>
      </c>
      <c r="B165" s="222"/>
      <c r="C165" s="222"/>
      <c r="D165" s="222"/>
      <c r="E165" s="232">
        <f>Auxiliar4!J23*Auxiliar4!J21+Auxiliar4!K23*Auxiliar4!K21+Auxiliar4!L23*Auxiliar4!L21+Auxiliar4!M21*Auxiliar4!M23</f>
        <v>0</v>
      </c>
      <c r="F165" s="232"/>
      <c r="G165" s="232"/>
      <c r="H165" s="232"/>
      <c r="I165" s="232"/>
      <c r="J165" s="232"/>
      <c r="K165" s="232"/>
      <c r="L165" s="232"/>
      <c r="M165" s="232"/>
      <c r="N165" s="233"/>
      <c r="P165" s="15"/>
    </row>
    <row r="166" spans="1:16" ht="12.75" customHeight="1" x14ac:dyDescent="0.2">
      <c r="A166" s="288" t="s">
        <v>100</v>
      </c>
      <c r="B166" s="222"/>
      <c r="C166" s="222"/>
      <c r="D166" s="222"/>
      <c r="E166" s="232">
        <f>Auxiliar4!J24*Auxiliar4!J21+Auxiliar4!K24*Auxiliar4!K21+Auxiliar4!L24*Auxiliar4!L21+Auxiliar4!M21*Auxiliar4!M24</f>
        <v>0</v>
      </c>
      <c r="F166" s="232"/>
      <c r="G166" s="232"/>
      <c r="H166" s="232"/>
      <c r="I166" s="232"/>
      <c r="J166" s="232"/>
      <c r="K166" s="232"/>
      <c r="L166" s="232"/>
      <c r="M166" s="232"/>
      <c r="N166" s="233"/>
      <c r="P166" s="15"/>
    </row>
    <row r="167" spans="1:16" ht="12.75" customHeight="1" x14ac:dyDescent="0.2">
      <c r="A167" s="237" t="s">
        <v>51</v>
      </c>
      <c r="B167" s="238"/>
      <c r="C167" s="238"/>
      <c r="D167" s="238"/>
      <c r="E167" s="230">
        <f>(MAX(E164:M166)*380*1.73*0.85)/1000</f>
        <v>0</v>
      </c>
      <c r="F167" s="230"/>
      <c r="G167" s="230"/>
      <c r="H167" s="230"/>
      <c r="I167" s="230"/>
      <c r="J167" s="230"/>
      <c r="K167" s="230"/>
      <c r="L167" s="230"/>
      <c r="M167" s="230"/>
      <c r="N167" s="231"/>
    </row>
    <row r="168" spans="1:16" ht="12.75" customHeight="1" x14ac:dyDescent="0.2">
      <c r="A168" s="237" t="s">
        <v>25</v>
      </c>
      <c r="B168" s="238"/>
      <c r="C168" s="238"/>
      <c r="D168" s="238"/>
      <c r="E168" s="228">
        <f>MAX(E164:M166)</f>
        <v>0</v>
      </c>
      <c r="F168" s="228"/>
      <c r="G168" s="228"/>
      <c r="H168" s="228"/>
      <c r="I168" s="228"/>
      <c r="J168" s="228"/>
      <c r="K168" s="228"/>
      <c r="L168" s="228"/>
      <c r="M168" s="228"/>
      <c r="N168" s="229"/>
    </row>
    <row r="169" spans="1:16" ht="12.75" customHeight="1" x14ac:dyDescent="0.2">
      <c r="A169" s="237" t="s">
        <v>26</v>
      </c>
      <c r="B169" s="238"/>
      <c r="C169" s="238"/>
      <c r="D169" s="238"/>
      <c r="E169" s="228">
        <f>E168*0.85/0.8</f>
        <v>0</v>
      </c>
      <c r="F169" s="228"/>
      <c r="G169" s="228"/>
      <c r="H169" s="228"/>
      <c r="I169" s="228"/>
      <c r="J169" s="228"/>
      <c r="K169" s="228"/>
      <c r="L169" s="228"/>
      <c r="M169" s="228"/>
      <c r="N169" s="229"/>
    </row>
    <row r="170" spans="1:16" ht="12.75" customHeight="1" x14ac:dyDescent="0.2">
      <c r="A170" s="279" t="s">
        <v>34</v>
      </c>
      <c r="B170" s="280"/>
      <c r="C170" s="280"/>
      <c r="D170" s="280"/>
      <c r="E170" s="278" t="s">
        <v>35</v>
      </c>
      <c r="F170" s="278"/>
      <c r="G170" s="278"/>
      <c r="H170" s="54"/>
      <c r="I170" s="277" t="s">
        <v>11</v>
      </c>
      <c r="J170" s="277"/>
      <c r="K170" s="277"/>
      <c r="L170" s="226"/>
      <c r="M170" s="226"/>
      <c r="N170" s="227"/>
    </row>
    <row r="171" spans="1:16" ht="12.75" customHeight="1" thickBot="1" x14ac:dyDescent="0.25">
      <c r="A171" s="287" t="s">
        <v>14</v>
      </c>
      <c r="B171" s="276"/>
      <c r="C171" s="276"/>
      <c r="D171" s="276"/>
      <c r="E171" s="273" t="s">
        <v>12</v>
      </c>
      <c r="F171" s="273"/>
      <c r="G171" s="273"/>
      <c r="H171" s="19"/>
      <c r="I171" s="274" t="s">
        <v>13</v>
      </c>
      <c r="J171" s="274"/>
      <c r="K171" s="274"/>
      <c r="L171" s="224">
        <f>L170*H171</f>
        <v>0</v>
      </c>
      <c r="M171" s="224"/>
      <c r="N171" s="225"/>
    </row>
    <row r="172" spans="1:16" ht="12.75" customHeight="1" x14ac:dyDescent="0.2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</row>
    <row r="173" spans="1:16" ht="12.75" customHeight="1" x14ac:dyDescent="0.2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</row>
    <row r="174" spans="1:16" ht="12.75" customHeight="1" x14ac:dyDescent="0.2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</row>
    <row r="175" spans="1:16" ht="12.75" customHeight="1" x14ac:dyDescent="0.2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</row>
    <row r="176" spans="1:16" ht="12.75" customHeight="1" x14ac:dyDescent="0.2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</row>
    <row r="177" spans="1:14" ht="12.75" customHeight="1" x14ac:dyDescent="0.2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</row>
    <row r="178" spans="1:14" ht="12.75" customHeight="1" x14ac:dyDescent="0.2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</row>
    <row r="179" spans="1:14" ht="12.75" customHeight="1" x14ac:dyDescent="0.2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</row>
    <row r="180" spans="1:14" ht="12.75" customHeight="1" x14ac:dyDescent="0.2">
      <c r="A180" s="137"/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</row>
    <row r="181" spans="1:14" ht="12.75" customHeight="1" x14ac:dyDescent="0.2">
      <c r="A181" s="137"/>
      <c r="B181" s="137"/>
      <c r="C181" s="137"/>
      <c r="D181" s="137"/>
      <c r="E181" s="137"/>
      <c r="F181" s="137"/>
      <c r="G181" s="137"/>
      <c r="H181" s="137"/>
      <c r="I181" s="137"/>
      <c r="J181" s="137"/>
      <c r="K181" s="137"/>
      <c r="L181" s="137"/>
      <c r="M181" s="137"/>
    </row>
    <row r="182" spans="1:14" ht="12.75" customHeight="1" x14ac:dyDescent="0.2">
      <c r="A182" s="137"/>
      <c r="B182" s="137"/>
      <c r="C182" s="137"/>
      <c r="D182" s="137"/>
      <c r="E182" s="137"/>
      <c r="F182" s="137"/>
      <c r="G182" s="137"/>
      <c r="H182" s="137"/>
      <c r="I182" s="137"/>
      <c r="J182" s="137"/>
      <c r="K182" s="137"/>
      <c r="L182" s="137"/>
      <c r="M182" s="137"/>
    </row>
    <row r="183" spans="1:14" ht="12.75" customHeight="1" x14ac:dyDescent="0.2">
      <c r="A183" s="137"/>
      <c r="B183" s="137"/>
      <c r="C183" s="137"/>
      <c r="D183" s="137"/>
      <c r="E183" s="137"/>
      <c r="F183" s="137"/>
      <c r="G183" s="137"/>
      <c r="H183" s="137"/>
      <c r="I183" s="137"/>
      <c r="J183" s="137"/>
      <c r="K183" s="137"/>
      <c r="L183" s="137"/>
      <c r="M183" s="137"/>
    </row>
    <row r="184" spans="1:14" ht="12.75" customHeight="1" x14ac:dyDescent="0.2">
      <c r="A184" s="137"/>
      <c r="B184" s="137"/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</row>
    <row r="185" spans="1:14" ht="12.75" customHeight="1" x14ac:dyDescent="0.2">
      <c r="A185" s="137"/>
      <c r="B185" s="137"/>
      <c r="C185" s="137"/>
      <c r="D185" s="137"/>
      <c r="E185" s="137"/>
      <c r="F185" s="137"/>
      <c r="G185" s="137"/>
      <c r="H185" s="137"/>
      <c r="I185" s="137"/>
      <c r="J185" s="137"/>
      <c r="K185" s="137"/>
      <c r="L185" s="137"/>
      <c r="M185" s="137"/>
    </row>
    <row r="186" spans="1:14" ht="12.75" customHeight="1" x14ac:dyDescent="0.2"/>
    <row r="187" spans="1:14" ht="12.75" customHeight="1" x14ac:dyDescent="0.2"/>
    <row r="188" spans="1:14" ht="12.75" customHeight="1" x14ac:dyDescent="0.2"/>
    <row r="189" spans="1:14" ht="12.75" customHeight="1" x14ac:dyDescent="0.2"/>
    <row r="190" spans="1:14" ht="12.75" customHeight="1" x14ac:dyDescent="0.2"/>
    <row r="191" spans="1:14" ht="12.75" customHeight="1" x14ac:dyDescent="0.2"/>
    <row r="192" spans="1:14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</sheetData>
  <sheetProtection sheet="1" objects="1" scenarios="1"/>
  <mergeCells count="93">
    <mergeCell ref="A11:I11"/>
    <mergeCell ref="J11:N11"/>
    <mergeCell ref="A10:F10"/>
    <mergeCell ref="K10:N10"/>
    <mergeCell ref="H10:J10"/>
    <mergeCell ref="A45:C48"/>
    <mergeCell ref="D45:I46"/>
    <mergeCell ref="D47:I48"/>
    <mergeCell ref="J47:K47"/>
    <mergeCell ref="J48:K48"/>
    <mergeCell ref="K45:N45"/>
    <mergeCell ref="H9:J9"/>
    <mergeCell ref="A7:B7"/>
    <mergeCell ref="C7:G7"/>
    <mergeCell ref="H7:J7"/>
    <mergeCell ref="K8:N8"/>
    <mergeCell ref="K9:N9"/>
    <mergeCell ref="A8:B8"/>
    <mergeCell ref="C8:G8"/>
    <mergeCell ref="H8:J8"/>
    <mergeCell ref="A9:B9"/>
    <mergeCell ref="A6:E6"/>
    <mergeCell ref="A5:N5"/>
    <mergeCell ref="F6:N6"/>
    <mergeCell ref="K7:N7"/>
    <mergeCell ref="E164:N164"/>
    <mergeCell ref="A159:D159"/>
    <mergeCell ref="A160:D160"/>
    <mergeCell ref="A164:D164"/>
    <mergeCell ref="M46:N46"/>
    <mergeCell ref="L47:N47"/>
    <mergeCell ref="L48:N48"/>
    <mergeCell ref="A157:D157"/>
    <mergeCell ref="A89:C92"/>
    <mergeCell ref="D89:I90"/>
    <mergeCell ref="D91:I92"/>
    <mergeCell ref="C9:G9"/>
    <mergeCell ref="A1:C4"/>
    <mergeCell ref="D1:I2"/>
    <mergeCell ref="D3:I4"/>
    <mergeCell ref="J3:K3"/>
    <mergeCell ref="J4:K4"/>
    <mergeCell ref="K1:N1"/>
    <mergeCell ref="M2:N2"/>
    <mergeCell ref="L3:N3"/>
    <mergeCell ref="L4:N4"/>
    <mergeCell ref="A171:D171"/>
    <mergeCell ref="A49:N49"/>
    <mergeCell ref="K89:N89"/>
    <mergeCell ref="M90:N90"/>
    <mergeCell ref="L91:N91"/>
    <mergeCell ref="J91:K91"/>
    <mergeCell ref="J92:K92"/>
    <mergeCell ref="L92:N92"/>
    <mergeCell ref="A133:C136"/>
    <mergeCell ref="D133:I134"/>
    <mergeCell ref="D135:I136"/>
    <mergeCell ref="J135:K135"/>
    <mergeCell ref="J136:K136"/>
    <mergeCell ref="A93:N93"/>
    <mergeCell ref="K133:N133"/>
    <mergeCell ref="M134:N134"/>
    <mergeCell ref="L171:N171"/>
    <mergeCell ref="E170:G170"/>
    <mergeCell ref="I170:K170"/>
    <mergeCell ref="E171:G171"/>
    <mergeCell ref="I171:K171"/>
    <mergeCell ref="A163:D163"/>
    <mergeCell ref="E163:N163"/>
    <mergeCell ref="E168:N168"/>
    <mergeCell ref="E169:N169"/>
    <mergeCell ref="L170:N170"/>
    <mergeCell ref="A167:D167"/>
    <mergeCell ref="A168:D168"/>
    <mergeCell ref="A169:D169"/>
    <mergeCell ref="A170:D170"/>
    <mergeCell ref="E165:N165"/>
    <mergeCell ref="E166:N166"/>
    <mergeCell ref="E167:N167"/>
    <mergeCell ref="A165:D165"/>
    <mergeCell ref="A166:D166"/>
    <mergeCell ref="A161:D161"/>
    <mergeCell ref="E161:N161"/>
    <mergeCell ref="A162:D162"/>
    <mergeCell ref="E162:N162"/>
    <mergeCell ref="L135:N135"/>
    <mergeCell ref="L136:N136"/>
    <mergeCell ref="A137:N137"/>
    <mergeCell ref="E157:N157"/>
    <mergeCell ref="E158:N158"/>
    <mergeCell ref="E159:N159"/>
    <mergeCell ref="E160:N160"/>
    <mergeCell ref="A158:D158"/>
  </mergeCells>
  <phoneticPr fontId="20" type="noConversion"/>
  <conditionalFormatting sqref="A13:I39 A51:F77 A95:F121 A139:F156 L170 H170:H171">
    <cfRule type="containsBlanks" dxfId="25" priority="20">
      <formula>LEN(TRIM(A13))=0</formula>
    </cfRule>
  </conditionalFormatting>
  <conditionalFormatting sqref="C7:G9 K7:K10 G10">
    <cfRule type="containsBlanks" dxfId="24" priority="17">
      <formula>LEN(TRIM(C7))=0</formula>
    </cfRule>
  </conditionalFormatting>
  <conditionalFormatting sqref="D1:I2">
    <cfRule type="containsBlanks" dxfId="23" priority="18">
      <formula>LEN(TRIM(D1))=0</formula>
    </cfRule>
  </conditionalFormatting>
  <conditionalFormatting sqref="D45:I46">
    <cfRule type="containsBlanks" dxfId="21" priority="15">
      <formula>LEN(TRIM(D45))=0</formula>
    </cfRule>
  </conditionalFormatting>
  <conditionalFormatting sqref="D89:I90">
    <cfRule type="containsBlanks" dxfId="19" priority="13">
      <formula>LEN(TRIM(D89))=0</formula>
    </cfRule>
  </conditionalFormatting>
  <conditionalFormatting sqref="D133:I134">
    <cfRule type="containsBlanks" dxfId="17" priority="11">
      <formula>LEN(TRIM(D133))=0</formula>
    </cfRule>
  </conditionalFormatting>
  <conditionalFormatting sqref="F6">
    <cfRule type="containsBlanks" dxfId="15" priority="2">
      <formula>LEN(TRIM(F6))=0</formula>
    </cfRule>
  </conditionalFormatting>
  <conditionalFormatting sqref="G51:G77">
    <cfRule type="containsBlanks" dxfId="14" priority="6">
      <formula>LEN(TRIM(G51))=0</formula>
    </cfRule>
  </conditionalFormatting>
  <conditionalFormatting sqref="G95:G121">
    <cfRule type="containsBlanks" dxfId="13" priority="5">
      <formula>LEN(TRIM(G95))=0</formula>
    </cfRule>
  </conditionalFormatting>
  <conditionalFormatting sqref="G145:G156">
    <cfRule type="containsBlanks" dxfId="12" priority="4">
      <formula>LEN(TRIM(G145))=0</formula>
    </cfRule>
  </conditionalFormatting>
  <conditionalFormatting sqref="G139:I144">
    <cfRule type="containsBlanks" dxfId="11" priority="1">
      <formula>LEN(TRIM(G139))=0</formula>
    </cfRule>
  </conditionalFormatting>
  <conditionalFormatting sqref="H51:I77 N51:N77">
    <cfRule type="containsBlanks" dxfId="10" priority="9">
      <formula>LEN(TRIM(H51))=0</formula>
    </cfRule>
  </conditionalFormatting>
  <conditionalFormatting sqref="H95:I121 N95:N121">
    <cfRule type="containsBlanks" dxfId="9" priority="8">
      <formula>LEN(TRIM(H95))=0</formula>
    </cfRule>
  </conditionalFormatting>
  <conditionalFormatting sqref="L171">
    <cfRule type="expression" dxfId="8" priority="3">
      <formula>$L$171&lt;$E$168</formula>
    </cfRule>
  </conditionalFormatting>
  <conditionalFormatting sqref="N13:N39">
    <cfRule type="containsBlanks" dxfId="7" priority="10">
      <formula>LEN(TRIM(N13))=0</formula>
    </cfRule>
  </conditionalFormatting>
  <conditionalFormatting sqref="N139:N156 H145:I156">
    <cfRule type="containsBlanks" dxfId="6" priority="7">
      <formula>LEN(TRIM(H139))=0</formula>
    </cfRule>
  </conditionalFormatting>
  <dataValidations count="3">
    <dataValidation type="list" allowBlank="1" showInputMessage="1" showErrorMessage="1" sqref="H13:H39 H95:H121 H51:H77 H139:H156" xr:uid="{C088CADF-3B3D-43ED-9143-2F6111F22E7C}">
      <formula1>"R,S,T,RST"</formula1>
    </dataValidation>
    <dataValidation type="list" allowBlank="1" showInputMessage="1" showErrorMessage="1" sqref="G139:G156 G13:G39 G51:G77 G95:G121" xr:uid="{21B8D2CC-6B29-4500-9A1B-75B478EA6798}">
      <formula1>"Viv/Dpto,L.C,S.C"</formula1>
    </dataValidation>
    <dataValidation type="list" allowBlank="1" showInputMessage="1" showErrorMessage="1" sqref="F6" xr:uid="{D6ABC8F6-AFEE-4F76-8C31-2D6ACF91B5C5}">
      <formula1>"PROYECTO, CONFORME A OBRA"</formula1>
    </dataValidation>
  </dataValidations>
  <printOptions horizontalCentered="1"/>
  <pageMargins left="0" right="0" top="0" bottom="0.78740157480314965" header="0" footer="0"/>
  <pageSetup paperSize="9" scale="79" fitToHeight="0" orientation="landscape" r:id="rId1"/>
  <headerFooter>
    <oddFooter>Página &amp;P</oddFooter>
  </headerFooter>
  <drawing r:id="rId2"/>
  <tableParts count="4">
    <tablePart r:id="rId3"/>
    <tablePart r:id="rId4"/>
    <tablePart r:id="rId5"/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9" operator="containsText" id="{18A91798-0052-48FB-A81B-6BC51D58472C}">
            <xm:f>NOT(ISERROR(SEARCH("COLOCAR EL TITULO DEL PROYECTO",D1)))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D1:I2</xm:sqref>
        </x14:conditionalFormatting>
        <x14:conditionalFormatting xmlns:xm="http://schemas.microsoft.com/office/excel/2006/main">
          <x14:cfRule type="containsText" priority="16" operator="containsText" id="{CE8B5431-0CBB-4617-90E2-8CC284B83600}">
            <xm:f>NOT(ISERROR(SEARCH("COLOCAR EL TITULO DEL PROYECTO",D45)))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D45:I46</xm:sqref>
        </x14:conditionalFormatting>
        <x14:conditionalFormatting xmlns:xm="http://schemas.microsoft.com/office/excel/2006/main">
          <x14:cfRule type="containsText" priority="14" operator="containsText" id="{7CFD51CC-CF2B-4CFD-B48C-568D898B2E97}">
            <xm:f>NOT(ISERROR(SEARCH("COLOCAR EL TITULO DEL PROYECTO",D89)))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D89:I90</xm:sqref>
        </x14:conditionalFormatting>
        <x14:conditionalFormatting xmlns:xm="http://schemas.microsoft.com/office/excel/2006/main">
          <x14:cfRule type="containsText" priority="12" operator="containsText" id="{3A436C16-EEBC-4E28-9B27-8D80CB141456}">
            <xm:f>NOT(ISERROR(SEARCH("COLOCAR EL TITULO DEL PROYECTO",D133)))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D133:I134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A627-D70E-48D8-915C-90FF0B26C8B1}">
  <sheetPr codeName="Hoja10"/>
  <dimension ref="A1:AE1256"/>
  <sheetViews>
    <sheetView view="pageBreakPreview" zoomScale="85" zoomScaleNormal="85" zoomScaleSheetLayoutView="85" workbookViewId="0">
      <selection activeCell="V212" sqref="V212"/>
    </sheetView>
  </sheetViews>
  <sheetFormatPr baseColWidth="10" defaultColWidth="12.5703125" defaultRowHeight="15" customHeight="1" x14ac:dyDescent="0.2"/>
  <cols>
    <col min="1" max="1" width="12.5703125" style="11" customWidth="1"/>
    <col min="2" max="2" width="16.7109375" style="11" customWidth="1"/>
    <col min="3" max="3" width="33.42578125" style="11" customWidth="1"/>
    <col min="4" max="4" width="5.5703125" style="11" customWidth="1"/>
    <col min="5" max="5" width="8" style="11" customWidth="1"/>
    <col min="6" max="6" width="9.7109375" style="11" customWidth="1"/>
    <col min="7" max="7" width="10.42578125" style="11" customWidth="1"/>
    <col min="8" max="8" width="6.7109375" style="11" bestFit="1" customWidth="1"/>
    <col min="9" max="9" width="9.28515625" style="11" customWidth="1"/>
    <col min="10" max="12" width="11.28515625" style="11" customWidth="1"/>
    <col min="13" max="13" width="10.5703125" style="11" customWidth="1"/>
    <col min="14" max="14" width="11.28515625" style="11" customWidth="1"/>
    <col min="15" max="29" width="10.5703125" style="11" customWidth="1"/>
    <col min="30" max="16384" width="12.5703125" style="11"/>
  </cols>
  <sheetData>
    <row r="1" spans="1:31" ht="15" customHeight="1" x14ac:dyDescent="0.2">
      <c r="A1" s="214"/>
      <c r="B1" s="215"/>
      <c r="C1" s="215"/>
      <c r="D1" s="190" t="str">
        <f>'PC 73 a 99 Med.'!D1:I2</f>
        <v>PLANILLA DE CARGAS DE 1 HASTA 260 MEDIDORES PARA EDIFICIOS O PH CON GABINETES DE MEDICIÓN</v>
      </c>
      <c r="E1" s="190"/>
      <c r="F1" s="190"/>
      <c r="G1" s="190"/>
      <c r="H1" s="190"/>
      <c r="I1" s="190"/>
      <c r="J1" s="35" t="s">
        <v>42</v>
      </c>
      <c r="K1" s="192" t="str">
        <f>Instructivo!J1</f>
        <v>GIP-PLLA-EL-BT-0001</v>
      </c>
      <c r="L1" s="192"/>
      <c r="M1" s="192"/>
      <c r="N1" s="193"/>
    </row>
    <row r="2" spans="1:31" ht="15" customHeight="1" x14ac:dyDescent="0.2">
      <c r="A2" s="216"/>
      <c r="B2" s="217"/>
      <c r="C2" s="217"/>
      <c r="D2" s="191"/>
      <c r="E2" s="191"/>
      <c r="F2" s="191"/>
      <c r="G2" s="191"/>
      <c r="H2" s="191"/>
      <c r="I2" s="191"/>
      <c r="J2" s="36" t="s">
        <v>28</v>
      </c>
      <c r="K2" s="55" t="str">
        <f>Instructivo!J2</f>
        <v>DGL/GO</v>
      </c>
      <c r="L2" s="37" t="s">
        <v>29</v>
      </c>
      <c r="M2" s="212" t="str">
        <f>Instructivo!L2</f>
        <v>06</v>
      </c>
      <c r="N2" s="213"/>
    </row>
    <row r="3" spans="1:31" ht="15" customHeight="1" x14ac:dyDescent="0.2">
      <c r="A3" s="216"/>
      <c r="B3" s="217"/>
      <c r="C3" s="217"/>
      <c r="D3" s="191" t="str">
        <f>Instructivo!C3</f>
        <v>PLANILLA DE CARGAS PARA EDIFICIOS O PH CON GABINETES DE MEDICIÓN</v>
      </c>
      <c r="E3" s="191"/>
      <c r="F3" s="191"/>
      <c r="G3" s="191"/>
      <c r="H3" s="191"/>
      <c r="I3" s="191"/>
      <c r="J3" s="196" t="s">
        <v>30</v>
      </c>
      <c r="K3" s="196"/>
      <c r="L3" s="197" t="str">
        <f>Instructivo!K3</f>
        <v>Vigente</v>
      </c>
      <c r="M3" s="197"/>
      <c r="N3" s="198"/>
    </row>
    <row r="4" spans="1:31" ht="15" customHeight="1" x14ac:dyDescent="0.2">
      <c r="A4" s="216"/>
      <c r="B4" s="217"/>
      <c r="C4" s="217"/>
      <c r="D4" s="191"/>
      <c r="E4" s="191"/>
      <c r="F4" s="191"/>
      <c r="G4" s="191"/>
      <c r="H4" s="191"/>
      <c r="I4" s="191"/>
      <c r="J4" s="196" t="s">
        <v>31</v>
      </c>
      <c r="K4" s="196"/>
      <c r="L4" s="210" t="str">
        <f>Instructivo!K4</f>
        <v>21/01/2026</v>
      </c>
      <c r="M4" s="210"/>
      <c r="N4" s="211"/>
    </row>
    <row r="5" spans="1:31" ht="15" customHeight="1" thickBot="1" x14ac:dyDescent="0.25">
      <c r="A5" s="207" t="s">
        <v>27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9"/>
    </row>
    <row r="6" spans="1:31" ht="15" customHeight="1" x14ac:dyDescent="0.2">
      <c r="A6" s="218" t="s">
        <v>80</v>
      </c>
      <c r="B6" s="219"/>
      <c r="C6" s="219"/>
      <c r="D6" s="219"/>
      <c r="E6" s="219"/>
      <c r="F6" s="205"/>
      <c r="G6" s="205"/>
      <c r="H6" s="205"/>
      <c r="I6" s="205"/>
      <c r="J6" s="205"/>
      <c r="K6" s="205"/>
      <c r="L6" s="205"/>
      <c r="M6" s="205"/>
      <c r="N6" s="206"/>
    </row>
    <row r="7" spans="1:31" ht="14.25" customHeight="1" x14ac:dyDescent="0.2">
      <c r="A7" s="241" t="s">
        <v>73</v>
      </c>
      <c r="B7" s="240"/>
      <c r="C7" s="247"/>
      <c r="D7" s="247"/>
      <c r="E7" s="247"/>
      <c r="F7" s="247"/>
      <c r="G7" s="247"/>
      <c r="H7" s="240" t="s">
        <v>76</v>
      </c>
      <c r="I7" s="240"/>
      <c r="J7" s="240"/>
      <c r="K7" s="242"/>
      <c r="L7" s="242"/>
      <c r="M7" s="242"/>
      <c r="N7" s="243"/>
    </row>
    <row r="8" spans="1:31" ht="14.25" customHeight="1" x14ac:dyDescent="0.2">
      <c r="A8" s="241" t="s">
        <v>72</v>
      </c>
      <c r="B8" s="240"/>
      <c r="C8" s="247"/>
      <c r="D8" s="247"/>
      <c r="E8" s="247"/>
      <c r="F8" s="247"/>
      <c r="G8" s="247"/>
      <c r="H8" s="240" t="s">
        <v>44</v>
      </c>
      <c r="I8" s="240"/>
      <c r="J8" s="240"/>
      <c r="K8" s="242"/>
      <c r="L8" s="242"/>
      <c r="M8" s="242"/>
      <c r="N8" s="243"/>
    </row>
    <row r="9" spans="1:31" ht="14.25" customHeight="1" x14ac:dyDescent="0.2">
      <c r="A9" s="241" t="s">
        <v>43</v>
      </c>
      <c r="B9" s="240"/>
      <c r="C9" s="260" t="str">
        <f>IF(A13=0,"",COUNT(Tabla414[Suministro Nº]))</f>
        <v/>
      </c>
      <c r="D9" s="260"/>
      <c r="E9" s="260"/>
      <c r="F9" s="260"/>
      <c r="G9" s="260"/>
      <c r="H9" s="240" t="s">
        <v>45</v>
      </c>
      <c r="I9" s="240"/>
      <c r="J9" s="240"/>
      <c r="K9" s="242"/>
      <c r="L9" s="242"/>
      <c r="M9" s="242"/>
      <c r="N9" s="243"/>
    </row>
    <row r="10" spans="1:31" ht="18.75" customHeight="1" thickBot="1" x14ac:dyDescent="0.25">
      <c r="A10" s="248" t="s">
        <v>46</v>
      </c>
      <c r="B10" s="249"/>
      <c r="C10" s="249"/>
      <c r="D10" s="249"/>
      <c r="E10" s="249"/>
      <c r="F10" s="250"/>
      <c r="G10" s="174"/>
      <c r="H10" s="240" t="s">
        <v>83</v>
      </c>
      <c r="I10" s="240"/>
      <c r="J10" s="240"/>
      <c r="K10" s="242"/>
      <c r="L10" s="242"/>
      <c r="M10" s="242"/>
      <c r="N10" s="243"/>
    </row>
    <row r="11" spans="1:31" ht="21.75" customHeight="1" thickBot="1" x14ac:dyDescent="0.25">
      <c r="A11" s="264" t="s">
        <v>50</v>
      </c>
      <c r="B11" s="265"/>
      <c r="C11" s="265"/>
      <c r="D11" s="265"/>
      <c r="E11" s="265"/>
      <c r="F11" s="265"/>
      <c r="G11" s="265"/>
      <c r="H11" s="265"/>
      <c r="I11" s="266"/>
      <c r="J11" s="261" t="s">
        <v>47</v>
      </c>
      <c r="K11" s="262"/>
      <c r="L11" s="262"/>
      <c r="M11" s="262"/>
      <c r="N11" s="263"/>
    </row>
    <row r="12" spans="1:31" ht="52.5" customHeight="1" x14ac:dyDescent="0.2">
      <c r="A12" s="122" t="s">
        <v>48</v>
      </c>
      <c r="B12" s="126" t="s">
        <v>75</v>
      </c>
      <c r="C12" s="125" t="s">
        <v>49</v>
      </c>
      <c r="D12" s="64" t="s">
        <v>0</v>
      </c>
      <c r="E12" s="64" t="s">
        <v>74</v>
      </c>
      <c r="F12" s="64" t="s">
        <v>71</v>
      </c>
      <c r="G12" s="64" t="s">
        <v>3</v>
      </c>
      <c r="H12" s="64" t="s">
        <v>2</v>
      </c>
      <c r="I12" s="63" t="s">
        <v>15</v>
      </c>
      <c r="J12" s="63" t="s">
        <v>16</v>
      </c>
      <c r="K12" s="63" t="s">
        <v>17</v>
      </c>
      <c r="L12" s="63" t="s">
        <v>18</v>
      </c>
      <c r="M12" s="64" t="s">
        <v>77</v>
      </c>
      <c r="N12" s="131" t="s">
        <v>1</v>
      </c>
    </row>
    <row r="13" spans="1:31" ht="13.9" customHeight="1" x14ac:dyDescent="0.2">
      <c r="A13" s="123"/>
      <c r="B13" s="123"/>
      <c r="C13" s="58"/>
      <c r="D13" s="59"/>
      <c r="E13" s="60"/>
      <c r="F13" s="56"/>
      <c r="G13" s="61"/>
      <c r="H13" s="62"/>
      <c r="I13" s="159"/>
      <c r="J13" s="57" t="str">
        <f>IF(H13="R",I13*1000/(220*0.85),"")</f>
        <v/>
      </c>
      <c r="K13" s="57" t="str">
        <f>IF(H13="S",I13*1000/(220*0.85),"")</f>
        <v/>
      </c>
      <c r="L13" s="57" t="str">
        <f>IF(H13="T",I13*1000/(220*0.85),"")</f>
        <v/>
      </c>
      <c r="M13" s="57" t="str">
        <f>IF(H13="RST",I13*1000/(380*1.73*0.85),"")</f>
        <v/>
      </c>
      <c r="N13" s="128"/>
      <c r="P13" s="13"/>
      <c r="AD13" s="13"/>
      <c r="AE13" s="13"/>
    </row>
    <row r="14" spans="1:31" ht="13.9" customHeight="1" x14ac:dyDescent="0.2">
      <c r="A14" s="123"/>
      <c r="B14" s="123"/>
      <c r="C14" s="58"/>
      <c r="D14" s="59"/>
      <c r="E14" s="60"/>
      <c r="F14" s="56"/>
      <c r="G14" s="61"/>
      <c r="H14" s="62"/>
      <c r="I14" s="159"/>
      <c r="J14" s="57" t="str">
        <f t="shared" ref="J14:J26" si="0">IF(H14="R",I14*1000/(220*0.85),"")</f>
        <v/>
      </c>
      <c r="K14" s="57" t="str">
        <f t="shared" ref="K14:K26" si="1">IF(H14="S",I14*1000/(220*0.85),"")</f>
        <v/>
      </c>
      <c r="L14" s="57" t="str">
        <f t="shared" ref="L14:L26" si="2">IF(H14="T",I14*1000/(220*0.85),"")</f>
        <v/>
      </c>
      <c r="M14" s="57" t="str">
        <f t="shared" ref="M14:M26" si="3">IF(H14="RST",I14*1000/(380*1.73*0.85),"")</f>
        <v/>
      </c>
      <c r="N14" s="128"/>
      <c r="P14" s="13"/>
      <c r="AD14" s="13"/>
      <c r="AE14" s="13"/>
    </row>
    <row r="15" spans="1:31" ht="13.9" customHeight="1" x14ac:dyDescent="0.2">
      <c r="A15" s="123"/>
      <c r="B15" s="123"/>
      <c r="C15" s="58"/>
      <c r="D15" s="59"/>
      <c r="E15" s="60"/>
      <c r="F15" s="56"/>
      <c r="G15" s="61"/>
      <c r="H15" s="62"/>
      <c r="I15" s="159"/>
      <c r="J15" s="57" t="str">
        <f t="shared" si="0"/>
        <v/>
      </c>
      <c r="K15" s="57" t="str">
        <f t="shared" si="1"/>
        <v/>
      </c>
      <c r="L15" s="57" t="str">
        <f t="shared" si="2"/>
        <v/>
      </c>
      <c r="M15" s="57" t="str">
        <f t="shared" si="3"/>
        <v/>
      </c>
      <c r="N15" s="128"/>
      <c r="P15" s="13"/>
      <c r="AD15" s="13"/>
      <c r="AE15" s="13"/>
    </row>
    <row r="16" spans="1:31" ht="13.9" customHeight="1" x14ac:dyDescent="0.2">
      <c r="A16" s="123"/>
      <c r="B16" s="123"/>
      <c r="C16" s="58"/>
      <c r="D16" s="59"/>
      <c r="E16" s="60"/>
      <c r="F16" s="56"/>
      <c r="G16" s="61"/>
      <c r="H16" s="62"/>
      <c r="I16" s="159"/>
      <c r="J16" s="57" t="str">
        <f t="shared" si="0"/>
        <v/>
      </c>
      <c r="K16" s="57" t="str">
        <f t="shared" si="1"/>
        <v/>
      </c>
      <c r="L16" s="57" t="str">
        <f t="shared" si="2"/>
        <v/>
      </c>
      <c r="M16" s="57" t="str">
        <f t="shared" si="3"/>
        <v/>
      </c>
      <c r="N16" s="128"/>
      <c r="P16" s="81"/>
      <c r="AD16" s="13"/>
      <c r="AE16" s="13"/>
    </row>
    <row r="17" spans="1:31" ht="13.9" customHeight="1" x14ac:dyDescent="0.2">
      <c r="A17" s="123"/>
      <c r="B17" s="123"/>
      <c r="C17" s="58"/>
      <c r="D17" s="59"/>
      <c r="E17" s="60"/>
      <c r="F17" s="56"/>
      <c r="G17" s="61"/>
      <c r="H17" s="62"/>
      <c r="I17" s="159"/>
      <c r="J17" s="57" t="str">
        <f t="shared" si="0"/>
        <v/>
      </c>
      <c r="K17" s="57" t="str">
        <f t="shared" si="1"/>
        <v/>
      </c>
      <c r="L17" s="57" t="str">
        <f t="shared" si="2"/>
        <v/>
      </c>
      <c r="M17" s="57" t="str">
        <f t="shared" si="3"/>
        <v/>
      </c>
      <c r="N17" s="128"/>
      <c r="P17" s="13"/>
      <c r="AD17" s="13"/>
      <c r="AE17" s="13"/>
    </row>
    <row r="18" spans="1:31" ht="13.9" customHeight="1" x14ac:dyDescent="0.2">
      <c r="A18" s="123"/>
      <c r="B18" s="123"/>
      <c r="C18" s="58"/>
      <c r="D18" s="59"/>
      <c r="E18" s="60"/>
      <c r="F18" s="56"/>
      <c r="G18" s="61"/>
      <c r="H18" s="62"/>
      <c r="I18" s="159"/>
      <c r="J18" s="57" t="str">
        <f t="shared" si="0"/>
        <v/>
      </c>
      <c r="K18" s="57" t="str">
        <f t="shared" si="1"/>
        <v/>
      </c>
      <c r="L18" s="57" t="str">
        <f t="shared" si="2"/>
        <v/>
      </c>
      <c r="M18" s="57" t="str">
        <f t="shared" si="3"/>
        <v/>
      </c>
      <c r="N18" s="128"/>
      <c r="P18" s="13"/>
      <c r="AD18" s="13"/>
      <c r="AE18" s="13"/>
    </row>
    <row r="19" spans="1:31" ht="13.9" customHeight="1" x14ac:dyDescent="0.2">
      <c r="A19" s="123"/>
      <c r="B19" s="123"/>
      <c r="C19" s="58"/>
      <c r="D19" s="59"/>
      <c r="E19" s="60"/>
      <c r="F19" s="56"/>
      <c r="G19" s="61"/>
      <c r="H19" s="62"/>
      <c r="I19" s="159"/>
      <c r="J19" s="57" t="str">
        <f t="shared" si="0"/>
        <v/>
      </c>
      <c r="K19" s="57" t="str">
        <f t="shared" si="1"/>
        <v/>
      </c>
      <c r="L19" s="57" t="str">
        <f t="shared" si="2"/>
        <v/>
      </c>
      <c r="M19" s="57" t="str">
        <f t="shared" si="3"/>
        <v/>
      </c>
      <c r="N19" s="128"/>
      <c r="P19" s="13"/>
      <c r="AD19" s="13"/>
      <c r="AE19" s="13"/>
    </row>
    <row r="20" spans="1:31" ht="13.9" customHeight="1" x14ac:dyDescent="0.2">
      <c r="A20" s="123"/>
      <c r="B20" s="123"/>
      <c r="C20" s="58"/>
      <c r="D20" s="59"/>
      <c r="E20" s="60"/>
      <c r="F20" s="56"/>
      <c r="G20" s="61"/>
      <c r="H20" s="62"/>
      <c r="I20" s="159"/>
      <c r="J20" s="57" t="str">
        <f t="shared" si="0"/>
        <v/>
      </c>
      <c r="K20" s="57" t="str">
        <f t="shared" si="1"/>
        <v/>
      </c>
      <c r="L20" s="57" t="str">
        <f t="shared" si="2"/>
        <v/>
      </c>
      <c r="M20" s="57" t="str">
        <f t="shared" si="3"/>
        <v/>
      </c>
      <c r="N20" s="128"/>
      <c r="P20" s="13"/>
      <c r="AD20" s="13"/>
      <c r="AE20" s="13"/>
    </row>
    <row r="21" spans="1:31" ht="13.9" customHeight="1" x14ac:dyDescent="0.2">
      <c r="A21" s="123"/>
      <c r="B21" s="123"/>
      <c r="C21" s="58"/>
      <c r="D21" s="59"/>
      <c r="E21" s="60"/>
      <c r="F21" s="56"/>
      <c r="G21" s="61"/>
      <c r="H21" s="62"/>
      <c r="I21" s="159"/>
      <c r="J21" s="57" t="str">
        <f t="shared" si="0"/>
        <v/>
      </c>
      <c r="K21" s="57" t="str">
        <f t="shared" si="1"/>
        <v/>
      </c>
      <c r="L21" s="57" t="str">
        <f t="shared" si="2"/>
        <v/>
      </c>
      <c r="M21" s="57" t="str">
        <f t="shared" si="3"/>
        <v/>
      </c>
      <c r="N21" s="128"/>
      <c r="P21" s="13"/>
      <c r="AD21" s="13"/>
      <c r="AE21" s="13"/>
    </row>
    <row r="22" spans="1:31" ht="13.9" customHeight="1" x14ac:dyDescent="0.2">
      <c r="A22" s="123"/>
      <c r="B22" s="123"/>
      <c r="C22" s="58"/>
      <c r="D22" s="59"/>
      <c r="E22" s="60"/>
      <c r="F22" s="56"/>
      <c r="G22" s="61"/>
      <c r="H22" s="62"/>
      <c r="I22" s="159"/>
      <c r="J22" s="57" t="str">
        <f t="shared" si="0"/>
        <v/>
      </c>
      <c r="K22" s="57" t="str">
        <f t="shared" si="1"/>
        <v/>
      </c>
      <c r="L22" s="57" t="str">
        <f t="shared" si="2"/>
        <v/>
      </c>
      <c r="M22" s="57" t="str">
        <f t="shared" si="3"/>
        <v/>
      </c>
      <c r="N22" s="128"/>
      <c r="P22" s="13"/>
      <c r="AD22" s="13"/>
      <c r="AE22" s="13"/>
    </row>
    <row r="23" spans="1:31" ht="13.9" customHeight="1" x14ac:dyDescent="0.2">
      <c r="A23" s="123"/>
      <c r="B23" s="123"/>
      <c r="C23" s="58"/>
      <c r="D23" s="59"/>
      <c r="E23" s="60"/>
      <c r="F23" s="56"/>
      <c r="G23" s="61"/>
      <c r="H23" s="62"/>
      <c r="I23" s="159"/>
      <c r="J23" s="57" t="str">
        <f t="shared" si="0"/>
        <v/>
      </c>
      <c r="K23" s="57" t="str">
        <f t="shared" si="1"/>
        <v/>
      </c>
      <c r="L23" s="57" t="str">
        <f t="shared" si="2"/>
        <v/>
      </c>
      <c r="M23" s="57" t="str">
        <f t="shared" si="3"/>
        <v/>
      </c>
      <c r="N23" s="128"/>
      <c r="P23" s="13"/>
      <c r="AD23" s="13"/>
      <c r="AE23" s="13"/>
    </row>
    <row r="24" spans="1:31" ht="13.9" customHeight="1" x14ac:dyDescent="0.2">
      <c r="A24" s="123"/>
      <c r="B24" s="123"/>
      <c r="C24" s="58"/>
      <c r="D24" s="59"/>
      <c r="E24" s="60"/>
      <c r="F24" s="56"/>
      <c r="G24" s="61"/>
      <c r="H24" s="62"/>
      <c r="I24" s="159"/>
      <c r="J24" s="57" t="str">
        <f t="shared" si="0"/>
        <v/>
      </c>
      <c r="K24" s="57" t="str">
        <f t="shared" si="1"/>
        <v/>
      </c>
      <c r="L24" s="57" t="str">
        <f t="shared" si="2"/>
        <v/>
      </c>
      <c r="M24" s="57" t="str">
        <f t="shared" si="3"/>
        <v/>
      </c>
      <c r="N24" s="128"/>
      <c r="P24" s="13"/>
      <c r="AD24" s="13"/>
      <c r="AE24" s="13"/>
    </row>
    <row r="25" spans="1:31" ht="13.9" customHeight="1" x14ac:dyDescent="0.2">
      <c r="A25" s="123"/>
      <c r="B25" s="123"/>
      <c r="C25" s="58"/>
      <c r="D25" s="59"/>
      <c r="E25" s="60"/>
      <c r="F25" s="56"/>
      <c r="G25" s="61"/>
      <c r="H25" s="62"/>
      <c r="I25" s="159"/>
      <c r="J25" s="57" t="str">
        <f t="shared" si="0"/>
        <v/>
      </c>
      <c r="K25" s="57" t="str">
        <f t="shared" si="1"/>
        <v/>
      </c>
      <c r="L25" s="57" t="str">
        <f t="shared" si="2"/>
        <v/>
      </c>
      <c r="M25" s="57" t="str">
        <f t="shared" si="3"/>
        <v/>
      </c>
      <c r="N25" s="128"/>
      <c r="P25" s="13"/>
      <c r="AD25" s="13"/>
      <c r="AE25" s="13"/>
    </row>
    <row r="26" spans="1:31" ht="13.9" customHeight="1" x14ac:dyDescent="0.2">
      <c r="A26" s="123"/>
      <c r="B26" s="123"/>
      <c r="C26" s="58"/>
      <c r="D26" s="59"/>
      <c r="E26" s="60"/>
      <c r="F26" s="56"/>
      <c r="G26" s="61"/>
      <c r="H26" s="62"/>
      <c r="I26" s="159"/>
      <c r="J26" s="57" t="str">
        <f t="shared" si="0"/>
        <v/>
      </c>
      <c r="K26" s="57" t="str">
        <f t="shared" si="1"/>
        <v/>
      </c>
      <c r="L26" s="57" t="str">
        <f t="shared" si="2"/>
        <v/>
      </c>
      <c r="M26" s="57" t="str">
        <f t="shared" si="3"/>
        <v/>
      </c>
      <c r="N26" s="128"/>
      <c r="P26" s="13"/>
      <c r="AD26" s="13"/>
      <c r="AE26" s="13"/>
    </row>
    <row r="27" spans="1:31" ht="13.9" customHeight="1" x14ac:dyDescent="0.2">
      <c r="A27" s="124"/>
      <c r="B27" s="124"/>
      <c r="C27" s="65"/>
      <c r="D27" s="66"/>
      <c r="E27" s="67"/>
      <c r="F27" s="68"/>
      <c r="G27" s="104"/>
      <c r="H27" s="69"/>
      <c r="I27" s="160"/>
      <c r="J27" s="73" t="str">
        <f t="shared" ref="J27:J90" si="4">IF(H27="R",I27*1000/(220*0.85),"")</f>
        <v/>
      </c>
      <c r="K27" s="73" t="str">
        <f t="shared" ref="K27:K90" si="5">IF(H27="S",I27*1000/(220*0.85),"")</f>
        <v/>
      </c>
      <c r="L27" s="73" t="str">
        <f t="shared" ref="L27:L90" si="6">IF(H27="T",I27*1000/(220*0.85),"")</f>
        <v/>
      </c>
      <c r="M27" s="73" t="str">
        <f t="shared" ref="M27:M90" si="7">IF(H27="RST",I27*1000/(380*1.73*0.85),"")</f>
        <v/>
      </c>
      <c r="N27" s="129"/>
      <c r="P27" s="13"/>
      <c r="AD27" s="13"/>
      <c r="AE27" s="13"/>
    </row>
    <row r="28" spans="1:31" ht="13.9" customHeight="1" x14ac:dyDescent="0.2">
      <c r="A28" s="124"/>
      <c r="B28" s="124"/>
      <c r="C28" s="65"/>
      <c r="D28" s="66"/>
      <c r="E28" s="67"/>
      <c r="F28" s="68"/>
      <c r="G28" s="104"/>
      <c r="H28" s="69"/>
      <c r="I28" s="160"/>
      <c r="J28" s="73" t="str">
        <f t="shared" si="4"/>
        <v/>
      </c>
      <c r="K28" s="73" t="str">
        <f t="shared" si="5"/>
        <v/>
      </c>
      <c r="L28" s="73" t="str">
        <f t="shared" si="6"/>
        <v/>
      </c>
      <c r="M28" s="73" t="str">
        <f t="shared" si="7"/>
        <v/>
      </c>
      <c r="N28" s="129"/>
      <c r="P28" s="13"/>
      <c r="AD28" s="13"/>
      <c r="AE28" s="13"/>
    </row>
    <row r="29" spans="1:31" ht="13.9" customHeight="1" x14ac:dyDescent="0.2">
      <c r="A29" s="124"/>
      <c r="B29" s="124"/>
      <c r="C29" s="65"/>
      <c r="D29" s="66"/>
      <c r="E29" s="67"/>
      <c r="F29" s="68"/>
      <c r="G29" s="104"/>
      <c r="H29" s="69"/>
      <c r="I29" s="160"/>
      <c r="J29" s="73" t="str">
        <f t="shared" si="4"/>
        <v/>
      </c>
      <c r="K29" s="73" t="str">
        <f t="shared" si="5"/>
        <v/>
      </c>
      <c r="L29" s="73" t="str">
        <f t="shared" si="6"/>
        <v/>
      </c>
      <c r="M29" s="73" t="str">
        <f t="shared" si="7"/>
        <v/>
      </c>
      <c r="N29" s="129"/>
      <c r="P29" s="13"/>
      <c r="AD29" s="13"/>
      <c r="AE29" s="13"/>
    </row>
    <row r="30" spans="1:31" ht="13.9" customHeight="1" x14ac:dyDescent="0.2">
      <c r="A30" s="124"/>
      <c r="B30" s="124"/>
      <c r="C30" s="65"/>
      <c r="D30" s="66"/>
      <c r="E30" s="67"/>
      <c r="F30" s="68"/>
      <c r="G30" s="104"/>
      <c r="H30" s="69"/>
      <c r="I30" s="160"/>
      <c r="J30" s="73" t="str">
        <f t="shared" si="4"/>
        <v/>
      </c>
      <c r="K30" s="73" t="str">
        <f t="shared" si="5"/>
        <v/>
      </c>
      <c r="L30" s="73" t="str">
        <f t="shared" si="6"/>
        <v/>
      </c>
      <c r="M30" s="73" t="str">
        <f t="shared" si="7"/>
        <v/>
      </c>
      <c r="N30" s="129"/>
      <c r="P30" s="13"/>
      <c r="AD30" s="13"/>
      <c r="AE30" s="13"/>
    </row>
    <row r="31" spans="1:31" ht="13.9" customHeight="1" x14ac:dyDescent="0.2">
      <c r="A31" s="124"/>
      <c r="B31" s="124"/>
      <c r="C31" s="65"/>
      <c r="D31" s="66"/>
      <c r="E31" s="67"/>
      <c r="F31" s="68"/>
      <c r="G31" s="104"/>
      <c r="H31" s="69"/>
      <c r="I31" s="160"/>
      <c r="J31" s="73" t="str">
        <f t="shared" si="4"/>
        <v/>
      </c>
      <c r="K31" s="73" t="str">
        <f t="shared" si="5"/>
        <v/>
      </c>
      <c r="L31" s="73" t="str">
        <f t="shared" si="6"/>
        <v/>
      </c>
      <c r="M31" s="73" t="str">
        <f t="shared" si="7"/>
        <v/>
      </c>
      <c r="N31" s="129"/>
      <c r="P31" s="13"/>
      <c r="AD31" s="13"/>
      <c r="AE31" s="13"/>
    </row>
    <row r="32" spans="1:31" ht="13.9" customHeight="1" x14ac:dyDescent="0.2">
      <c r="A32" s="124"/>
      <c r="B32" s="124"/>
      <c r="C32" s="65"/>
      <c r="D32" s="66"/>
      <c r="E32" s="67"/>
      <c r="F32" s="68"/>
      <c r="G32" s="104"/>
      <c r="H32" s="69"/>
      <c r="I32" s="160"/>
      <c r="J32" s="73" t="str">
        <f t="shared" si="4"/>
        <v/>
      </c>
      <c r="K32" s="73" t="str">
        <f t="shared" si="5"/>
        <v/>
      </c>
      <c r="L32" s="73" t="str">
        <f t="shared" si="6"/>
        <v/>
      </c>
      <c r="M32" s="73" t="str">
        <f t="shared" si="7"/>
        <v/>
      </c>
      <c r="N32" s="129"/>
      <c r="P32" s="13"/>
      <c r="AD32" s="13"/>
      <c r="AE32" s="13"/>
    </row>
    <row r="33" spans="1:31" ht="13.9" customHeight="1" x14ac:dyDescent="0.2">
      <c r="A33" s="124"/>
      <c r="B33" s="124"/>
      <c r="C33" s="65"/>
      <c r="D33" s="66"/>
      <c r="E33" s="67"/>
      <c r="F33" s="68"/>
      <c r="G33" s="104"/>
      <c r="H33" s="69"/>
      <c r="I33" s="160"/>
      <c r="J33" s="73" t="str">
        <f t="shared" si="4"/>
        <v/>
      </c>
      <c r="K33" s="73" t="str">
        <f t="shared" si="5"/>
        <v/>
      </c>
      <c r="L33" s="73" t="str">
        <f t="shared" si="6"/>
        <v/>
      </c>
      <c r="M33" s="73" t="str">
        <f t="shared" si="7"/>
        <v/>
      </c>
      <c r="N33" s="129"/>
      <c r="P33" s="13"/>
      <c r="AD33" s="13"/>
      <c r="AE33" s="13"/>
    </row>
    <row r="34" spans="1:31" ht="13.9" customHeight="1" x14ac:dyDescent="0.2">
      <c r="A34" s="124"/>
      <c r="B34" s="124"/>
      <c r="C34" s="65"/>
      <c r="D34" s="66"/>
      <c r="E34" s="67"/>
      <c r="F34" s="68"/>
      <c r="G34" s="104"/>
      <c r="H34" s="69"/>
      <c r="I34" s="160"/>
      <c r="J34" s="73" t="str">
        <f t="shared" si="4"/>
        <v/>
      </c>
      <c r="K34" s="73" t="str">
        <f t="shared" si="5"/>
        <v/>
      </c>
      <c r="L34" s="73" t="str">
        <f t="shared" si="6"/>
        <v/>
      </c>
      <c r="M34" s="73" t="str">
        <f t="shared" si="7"/>
        <v/>
      </c>
      <c r="N34" s="129"/>
      <c r="P34" s="13"/>
      <c r="AD34" s="13"/>
      <c r="AE34" s="13"/>
    </row>
    <row r="35" spans="1:31" ht="13.9" customHeight="1" x14ac:dyDescent="0.2">
      <c r="A35" s="124"/>
      <c r="B35" s="124"/>
      <c r="C35" s="65"/>
      <c r="D35" s="66"/>
      <c r="E35" s="67"/>
      <c r="F35" s="68"/>
      <c r="G35" s="104"/>
      <c r="H35" s="69"/>
      <c r="I35" s="160"/>
      <c r="J35" s="73" t="str">
        <f t="shared" si="4"/>
        <v/>
      </c>
      <c r="K35" s="73" t="str">
        <f t="shared" si="5"/>
        <v/>
      </c>
      <c r="L35" s="73" t="str">
        <f t="shared" si="6"/>
        <v/>
      </c>
      <c r="M35" s="73" t="str">
        <f t="shared" si="7"/>
        <v/>
      </c>
      <c r="N35" s="129"/>
      <c r="P35" s="13"/>
      <c r="AD35" s="13"/>
      <c r="AE35" s="13"/>
    </row>
    <row r="36" spans="1:31" ht="13.9" customHeight="1" x14ac:dyDescent="0.2">
      <c r="A36" s="124"/>
      <c r="B36" s="124"/>
      <c r="C36" s="65"/>
      <c r="D36" s="66"/>
      <c r="E36" s="67"/>
      <c r="F36" s="68"/>
      <c r="G36" s="104"/>
      <c r="H36" s="69"/>
      <c r="I36" s="160"/>
      <c r="J36" s="73" t="str">
        <f t="shared" si="4"/>
        <v/>
      </c>
      <c r="K36" s="73" t="str">
        <f t="shared" si="5"/>
        <v/>
      </c>
      <c r="L36" s="73" t="str">
        <f t="shared" si="6"/>
        <v/>
      </c>
      <c r="M36" s="73" t="str">
        <f t="shared" si="7"/>
        <v/>
      </c>
      <c r="N36" s="129"/>
      <c r="P36" s="13"/>
      <c r="AD36" s="13"/>
      <c r="AE36" s="13"/>
    </row>
    <row r="37" spans="1:31" ht="13.9" customHeight="1" x14ac:dyDescent="0.2">
      <c r="A37" s="124"/>
      <c r="B37" s="124"/>
      <c r="C37" s="65"/>
      <c r="D37" s="66"/>
      <c r="E37" s="67"/>
      <c r="F37" s="68"/>
      <c r="G37" s="104"/>
      <c r="H37" s="69"/>
      <c r="I37" s="160"/>
      <c r="J37" s="73" t="str">
        <f t="shared" si="4"/>
        <v/>
      </c>
      <c r="K37" s="73" t="str">
        <f t="shared" si="5"/>
        <v/>
      </c>
      <c r="L37" s="73" t="str">
        <f t="shared" si="6"/>
        <v/>
      </c>
      <c r="M37" s="73" t="str">
        <f t="shared" si="7"/>
        <v/>
      </c>
      <c r="N37" s="129"/>
      <c r="P37" s="13"/>
      <c r="AD37" s="13"/>
      <c r="AE37" s="13"/>
    </row>
    <row r="38" spans="1:31" ht="13.9" customHeight="1" x14ac:dyDescent="0.2">
      <c r="A38" s="124"/>
      <c r="B38" s="124"/>
      <c r="C38" s="65"/>
      <c r="D38" s="66"/>
      <c r="E38" s="67"/>
      <c r="F38" s="68"/>
      <c r="G38" s="104"/>
      <c r="H38" s="69"/>
      <c r="I38" s="160"/>
      <c r="J38" s="73" t="str">
        <f t="shared" si="4"/>
        <v/>
      </c>
      <c r="K38" s="73" t="str">
        <f t="shared" si="5"/>
        <v/>
      </c>
      <c r="L38" s="73" t="str">
        <f t="shared" si="6"/>
        <v/>
      </c>
      <c r="M38" s="73" t="str">
        <f t="shared" si="7"/>
        <v/>
      </c>
      <c r="N38" s="129"/>
      <c r="P38" s="13"/>
      <c r="AD38" s="13"/>
      <c r="AE38" s="13"/>
    </row>
    <row r="39" spans="1:31" ht="13.9" customHeight="1" x14ac:dyDescent="0.2">
      <c r="A39" s="124"/>
      <c r="B39" s="124"/>
      <c r="C39" s="65"/>
      <c r="D39" s="66"/>
      <c r="E39" s="67"/>
      <c r="F39" s="68"/>
      <c r="G39" s="104"/>
      <c r="H39" s="69"/>
      <c r="I39" s="160"/>
      <c r="J39" s="73" t="str">
        <f t="shared" si="4"/>
        <v/>
      </c>
      <c r="K39" s="73" t="str">
        <f t="shared" si="5"/>
        <v/>
      </c>
      <c r="L39" s="73" t="str">
        <f t="shared" si="6"/>
        <v/>
      </c>
      <c r="M39" s="73" t="str">
        <f t="shared" si="7"/>
        <v/>
      </c>
      <c r="N39" s="129"/>
      <c r="P39" s="13"/>
      <c r="AD39" s="13"/>
      <c r="AE39" s="13"/>
    </row>
    <row r="40" spans="1:31" ht="13.9" customHeight="1" x14ac:dyDescent="0.2">
      <c r="A40" s="124"/>
      <c r="B40" s="124"/>
      <c r="C40" s="65"/>
      <c r="D40" s="66"/>
      <c r="E40" s="67"/>
      <c r="F40" s="68"/>
      <c r="G40" s="104"/>
      <c r="H40" s="69"/>
      <c r="I40" s="160"/>
      <c r="J40" s="73" t="str">
        <f t="shared" si="4"/>
        <v/>
      </c>
      <c r="K40" s="73" t="str">
        <f t="shared" si="5"/>
        <v/>
      </c>
      <c r="L40" s="73" t="str">
        <f t="shared" si="6"/>
        <v/>
      </c>
      <c r="M40" s="73" t="str">
        <f t="shared" si="7"/>
        <v/>
      </c>
      <c r="N40" s="129"/>
      <c r="P40" s="13"/>
      <c r="AD40" s="13"/>
      <c r="AE40" s="13"/>
    </row>
    <row r="41" spans="1:31" ht="13.9" customHeight="1" x14ac:dyDescent="0.2">
      <c r="A41" s="124"/>
      <c r="B41" s="124"/>
      <c r="C41" s="65"/>
      <c r="D41" s="66"/>
      <c r="E41" s="67"/>
      <c r="F41" s="68"/>
      <c r="G41" s="104"/>
      <c r="H41" s="69"/>
      <c r="I41" s="160"/>
      <c r="J41" s="73" t="str">
        <f t="shared" si="4"/>
        <v/>
      </c>
      <c r="K41" s="73" t="str">
        <f t="shared" si="5"/>
        <v/>
      </c>
      <c r="L41" s="73" t="str">
        <f t="shared" si="6"/>
        <v/>
      </c>
      <c r="M41" s="73" t="str">
        <f t="shared" si="7"/>
        <v/>
      </c>
      <c r="N41" s="129"/>
      <c r="P41" s="13"/>
      <c r="AD41" s="13"/>
      <c r="AE41" s="13"/>
    </row>
    <row r="42" spans="1:31" ht="13.9" customHeight="1" x14ac:dyDescent="0.2">
      <c r="A42" s="124"/>
      <c r="B42" s="124"/>
      <c r="C42" s="65"/>
      <c r="D42" s="66"/>
      <c r="E42" s="67"/>
      <c r="F42" s="68"/>
      <c r="G42" s="104"/>
      <c r="H42" s="69"/>
      <c r="I42" s="160"/>
      <c r="J42" s="73" t="str">
        <f t="shared" si="4"/>
        <v/>
      </c>
      <c r="K42" s="73" t="str">
        <f t="shared" si="5"/>
        <v/>
      </c>
      <c r="L42" s="73" t="str">
        <f t="shared" si="6"/>
        <v/>
      </c>
      <c r="M42" s="73" t="str">
        <f t="shared" si="7"/>
        <v/>
      </c>
      <c r="N42" s="129"/>
      <c r="P42" s="13"/>
      <c r="AD42" s="13"/>
      <c r="AE42" s="13"/>
    </row>
    <row r="43" spans="1:31" ht="13.9" customHeight="1" x14ac:dyDescent="0.2">
      <c r="A43" s="124"/>
      <c r="B43" s="124"/>
      <c r="C43" s="65"/>
      <c r="D43" s="66"/>
      <c r="E43" s="67"/>
      <c r="F43" s="68"/>
      <c r="G43" s="104"/>
      <c r="H43" s="69"/>
      <c r="I43" s="160"/>
      <c r="J43" s="73" t="str">
        <f t="shared" si="4"/>
        <v/>
      </c>
      <c r="K43" s="73" t="str">
        <f t="shared" si="5"/>
        <v/>
      </c>
      <c r="L43" s="73" t="str">
        <f t="shared" si="6"/>
        <v/>
      </c>
      <c r="M43" s="73" t="str">
        <f t="shared" si="7"/>
        <v/>
      </c>
      <c r="N43" s="129"/>
      <c r="P43" s="13"/>
      <c r="AD43" s="13"/>
      <c r="AE43" s="13"/>
    </row>
    <row r="44" spans="1:31" ht="13.9" customHeight="1" x14ac:dyDescent="0.2">
      <c r="A44" s="124"/>
      <c r="B44" s="124"/>
      <c r="C44" s="65"/>
      <c r="D44" s="66"/>
      <c r="E44" s="67"/>
      <c r="F44" s="68"/>
      <c r="G44" s="104"/>
      <c r="H44" s="69"/>
      <c r="I44" s="160"/>
      <c r="J44" s="73" t="str">
        <f t="shared" si="4"/>
        <v/>
      </c>
      <c r="K44" s="73" t="str">
        <f t="shared" si="5"/>
        <v/>
      </c>
      <c r="L44" s="73" t="str">
        <f t="shared" si="6"/>
        <v/>
      </c>
      <c r="M44" s="73" t="str">
        <f t="shared" si="7"/>
        <v/>
      </c>
      <c r="N44" s="129"/>
      <c r="P44" s="13"/>
      <c r="AD44" s="13"/>
      <c r="AE44" s="13"/>
    </row>
    <row r="45" spans="1:31" ht="13.9" customHeight="1" x14ac:dyDescent="0.2">
      <c r="A45" s="124"/>
      <c r="B45" s="124"/>
      <c r="C45" s="65"/>
      <c r="D45" s="66"/>
      <c r="E45" s="67"/>
      <c r="F45" s="68"/>
      <c r="G45" s="104"/>
      <c r="H45" s="69"/>
      <c r="I45" s="160"/>
      <c r="J45" s="73" t="str">
        <f t="shared" si="4"/>
        <v/>
      </c>
      <c r="K45" s="73" t="str">
        <f t="shared" si="5"/>
        <v/>
      </c>
      <c r="L45" s="73" t="str">
        <f t="shared" si="6"/>
        <v/>
      </c>
      <c r="M45" s="73" t="str">
        <f t="shared" si="7"/>
        <v/>
      </c>
      <c r="N45" s="129"/>
      <c r="P45" s="13"/>
      <c r="AD45" s="13"/>
      <c r="AE45" s="13"/>
    </row>
    <row r="46" spans="1:31" ht="13.9" customHeight="1" x14ac:dyDescent="0.2">
      <c r="A46" s="124"/>
      <c r="B46" s="124"/>
      <c r="C46" s="65"/>
      <c r="D46" s="66"/>
      <c r="E46" s="67"/>
      <c r="F46" s="68"/>
      <c r="G46" s="104"/>
      <c r="H46" s="69"/>
      <c r="I46" s="160"/>
      <c r="J46" s="73" t="str">
        <f t="shared" si="4"/>
        <v/>
      </c>
      <c r="K46" s="73" t="str">
        <f t="shared" si="5"/>
        <v/>
      </c>
      <c r="L46" s="73" t="str">
        <f t="shared" si="6"/>
        <v/>
      </c>
      <c r="M46" s="73" t="str">
        <f t="shared" si="7"/>
        <v/>
      </c>
      <c r="N46" s="129"/>
      <c r="P46" s="13"/>
      <c r="AD46" s="13"/>
      <c r="AE46" s="13"/>
    </row>
    <row r="47" spans="1:31" ht="13.9" customHeight="1" x14ac:dyDescent="0.2">
      <c r="A47" s="124"/>
      <c r="B47" s="124"/>
      <c r="C47" s="65"/>
      <c r="D47" s="66"/>
      <c r="E47" s="67"/>
      <c r="F47" s="68"/>
      <c r="G47" s="104"/>
      <c r="H47" s="69"/>
      <c r="I47" s="160"/>
      <c r="J47" s="73" t="str">
        <f t="shared" si="4"/>
        <v/>
      </c>
      <c r="K47" s="73" t="str">
        <f t="shared" si="5"/>
        <v/>
      </c>
      <c r="L47" s="73" t="str">
        <f t="shared" si="6"/>
        <v/>
      </c>
      <c r="M47" s="73" t="str">
        <f t="shared" si="7"/>
        <v/>
      </c>
      <c r="N47" s="129"/>
      <c r="P47" s="13"/>
      <c r="AD47" s="13"/>
      <c r="AE47" s="13"/>
    </row>
    <row r="48" spans="1:31" ht="13.9" customHeight="1" x14ac:dyDescent="0.2">
      <c r="A48" s="124"/>
      <c r="B48" s="124"/>
      <c r="C48" s="65"/>
      <c r="D48" s="66"/>
      <c r="E48" s="67"/>
      <c r="F48" s="68"/>
      <c r="G48" s="104"/>
      <c r="H48" s="69"/>
      <c r="I48" s="160"/>
      <c r="J48" s="73" t="str">
        <f t="shared" si="4"/>
        <v/>
      </c>
      <c r="K48" s="73" t="str">
        <f t="shared" si="5"/>
        <v/>
      </c>
      <c r="L48" s="73" t="str">
        <f t="shared" si="6"/>
        <v/>
      </c>
      <c r="M48" s="73" t="str">
        <f t="shared" si="7"/>
        <v/>
      </c>
      <c r="N48" s="129"/>
      <c r="P48" s="13"/>
      <c r="AD48" s="13"/>
      <c r="AE48" s="13"/>
    </row>
    <row r="49" spans="1:31" ht="13.9" customHeight="1" x14ac:dyDescent="0.2">
      <c r="A49" s="124"/>
      <c r="B49" s="124"/>
      <c r="C49" s="65"/>
      <c r="D49" s="66"/>
      <c r="E49" s="67"/>
      <c r="F49" s="68"/>
      <c r="G49" s="104"/>
      <c r="H49" s="69"/>
      <c r="I49" s="160"/>
      <c r="J49" s="73" t="str">
        <f t="shared" si="4"/>
        <v/>
      </c>
      <c r="K49" s="73" t="str">
        <f t="shared" si="5"/>
        <v/>
      </c>
      <c r="L49" s="73" t="str">
        <f t="shared" si="6"/>
        <v/>
      </c>
      <c r="M49" s="73" t="str">
        <f t="shared" si="7"/>
        <v/>
      </c>
      <c r="N49" s="129"/>
      <c r="P49" s="13"/>
      <c r="AD49" s="13"/>
      <c r="AE49" s="13"/>
    </row>
    <row r="50" spans="1:31" ht="13.9" customHeight="1" x14ac:dyDescent="0.2">
      <c r="A50" s="124"/>
      <c r="B50" s="124"/>
      <c r="C50" s="65"/>
      <c r="D50" s="66"/>
      <c r="E50" s="67"/>
      <c r="F50" s="68"/>
      <c r="G50" s="104"/>
      <c r="H50" s="69"/>
      <c r="I50" s="160"/>
      <c r="J50" s="73" t="str">
        <f t="shared" si="4"/>
        <v/>
      </c>
      <c r="K50" s="73" t="str">
        <f t="shared" si="5"/>
        <v/>
      </c>
      <c r="L50" s="73" t="str">
        <f t="shared" si="6"/>
        <v/>
      </c>
      <c r="M50" s="73" t="str">
        <f t="shared" si="7"/>
        <v/>
      </c>
      <c r="N50" s="129"/>
      <c r="P50" s="13"/>
      <c r="AD50" s="13"/>
      <c r="AE50" s="13"/>
    </row>
    <row r="51" spans="1:31" ht="13.9" customHeight="1" x14ac:dyDescent="0.2">
      <c r="A51" s="124"/>
      <c r="B51" s="124"/>
      <c r="C51" s="65"/>
      <c r="D51" s="66"/>
      <c r="E51" s="67"/>
      <c r="F51" s="68"/>
      <c r="G51" s="104"/>
      <c r="H51" s="69"/>
      <c r="I51" s="160"/>
      <c r="J51" s="73" t="str">
        <f t="shared" si="4"/>
        <v/>
      </c>
      <c r="K51" s="73" t="str">
        <f t="shared" si="5"/>
        <v/>
      </c>
      <c r="L51" s="73" t="str">
        <f t="shared" si="6"/>
        <v/>
      </c>
      <c r="M51" s="73" t="str">
        <f t="shared" si="7"/>
        <v/>
      </c>
      <c r="N51" s="129"/>
      <c r="P51" s="13"/>
      <c r="AD51" s="13"/>
      <c r="AE51" s="13"/>
    </row>
    <row r="52" spans="1:31" ht="13.9" customHeight="1" x14ac:dyDescent="0.2">
      <c r="A52" s="124"/>
      <c r="B52" s="124"/>
      <c r="C52" s="65"/>
      <c r="D52" s="66"/>
      <c r="E52" s="67"/>
      <c r="F52" s="68"/>
      <c r="G52" s="104"/>
      <c r="H52" s="69"/>
      <c r="I52" s="160"/>
      <c r="J52" s="73" t="str">
        <f t="shared" si="4"/>
        <v/>
      </c>
      <c r="K52" s="73" t="str">
        <f t="shared" si="5"/>
        <v/>
      </c>
      <c r="L52" s="73" t="str">
        <f t="shared" si="6"/>
        <v/>
      </c>
      <c r="M52" s="73" t="str">
        <f t="shared" si="7"/>
        <v/>
      </c>
      <c r="N52" s="129"/>
      <c r="P52" s="13"/>
      <c r="AD52" s="13"/>
      <c r="AE52" s="13"/>
    </row>
    <row r="53" spans="1:31" ht="13.9" customHeight="1" x14ac:dyDescent="0.2">
      <c r="A53" s="124"/>
      <c r="B53" s="124"/>
      <c r="C53" s="65"/>
      <c r="D53" s="66"/>
      <c r="E53" s="67"/>
      <c r="F53" s="68"/>
      <c r="G53" s="104"/>
      <c r="H53" s="69"/>
      <c r="I53" s="160"/>
      <c r="J53" s="73" t="str">
        <f t="shared" si="4"/>
        <v/>
      </c>
      <c r="K53" s="73" t="str">
        <f t="shared" si="5"/>
        <v/>
      </c>
      <c r="L53" s="73" t="str">
        <f t="shared" si="6"/>
        <v/>
      </c>
      <c r="M53" s="73" t="str">
        <f t="shared" si="7"/>
        <v/>
      </c>
      <c r="N53" s="129"/>
      <c r="P53" s="13"/>
      <c r="AD53" s="13"/>
      <c r="AE53" s="13"/>
    </row>
    <row r="54" spans="1:31" ht="13.9" customHeight="1" x14ac:dyDescent="0.2">
      <c r="A54" s="124"/>
      <c r="B54" s="124"/>
      <c r="C54" s="65"/>
      <c r="D54" s="66"/>
      <c r="E54" s="67"/>
      <c r="F54" s="68"/>
      <c r="G54" s="104"/>
      <c r="H54" s="69"/>
      <c r="I54" s="160"/>
      <c r="J54" s="73" t="str">
        <f t="shared" si="4"/>
        <v/>
      </c>
      <c r="K54" s="73" t="str">
        <f t="shared" si="5"/>
        <v/>
      </c>
      <c r="L54" s="73" t="str">
        <f t="shared" si="6"/>
        <v/>
      </c>
      <c r="M54" s="73" t="str">
        <f t="shared" si="7"/>
        <v/>
      </c>
      <c r="N54" s="129"/>
      <c r="P54" s="13"/>
      <c r="AD54" s="13"/>
      <c r="AE54" s="13"/>
    </row>
    <row r="55" spans="1:31" ht="13.9" customHeight="1" x14ac:dyDescent="0.2">
      <c r="A55" s="124"/>
      <c r="B55" s="124"/>
      <c r="C55" s="65"/>
      <c r="D55" s="66"/>
      <c r="E55" s="67"/>
      <c r="F55" s="68"/>
      <c r="G55" s="104"/>
      <c r="H55" s="69"/>
      <c r="I55" s="160"/>
      <c r="J55" s="73" t="str">
        <f t="shared" si="4"/>
        <v/>
      </c>
      <c r="K55" s="73" t="str">
        <f t="shared" si="5"/>
        <v/>
      </c>
      <c r="L55" s="73" t="str">
        <f t="shared" si="6"/>
        <v/>
      </c>
      <c r="M55" s="73" t="str">
        <f t="shared" si="7"/>
        <v/>
      </c>
      <c r="N55" s="129"/>
      <c r="P55" s="13"/>
      <c r="AD55" s="13"/>
      <c r="AE55" s="13"/>
    </row>
    <row r="56" spans="1:31" ht="13.9" customHeight="1" x14ac:dyDescent="0.2">
      <c r="A56" s="124"/>
      <c r="B56" s="124"/>
      <c r="C56" s="65"/>
      <c r="D56" s="66"/>
      <c r="E56" s="67"/>
      <c r="F56" s="68"/>
      <c r="G56" s="104"/>
      <c r="H56" s="69"/>
      <c r="I56" s="160"/>
      <c r="J56" s="73" t="str">
        <f t="shared" si="4"/>
        <v/>
      </c>
      <c r="K56" s="73" t="str">
        <f t="shared" si="5"/>
        <v/>
      </c>
      <c r="L56" s="73" t="str">
        <f t="shared" si="6"/>
        <v/>
      </c>
      <c r="M56" s="73" t="str">
        <f t="shared" si="7"/>
        <v/>
      </c>
      <c r="N56" s="129"/>
      <c r="P56" s="13"/>
      <c r="AD56" s="13"/>
      <c r="AE56" s="13"/>
    </row>
    <row r="57" spans="1:31" ht="13.9" customHeight="1" x14ac:dyDescent="0.2">
      <c r="A57" s="124"/>
      <c r="B57" s="124"/>
      <c r="C57" s="65"/>
      <c r="D57" s="66"/>
      <c r="E57" s="67"/>
      <c r="F57" s="68"/>
      <c r="G57" s="104"/>
      <c r="H57" s="69"/>
      <c r="I57" s="160"/>
      <c r="J57" s="73" t="str">
        <f t="shared" si="4"/>
        <v/>
      </c>
      <c r="K57" s="73" t="str">
        <f t="shared" si="5"/>
        <v/>
      </c>
      <c r="L57" s="73" t="str">
        <f t="shared" si="6"/>
        <v/>
      </c>
      <c r="M57" s="73" t="str">
        <f t="shared" si="7"/>
        <v/>
      </c>
      <c r="N57" s="129"/>
      <c r="P57" s="13"/>
      <c r="AD57" s="13"/>
      <c r="AE57" s="13"/>
    </row>
    <row r="58" spans="1:31" ht="13.9" customHeight="1" x14ac:dyDescent="0.2">
      <c r="A58" s="124"/>
      <c r="B58" s="124"/>
      <c r="C58" s="65"/>
      <c r="D58" s="66"/>
      <c r="E58" s="67"/>
      <c r="F58" s="68"/>
      <c r="G58" s="104"/>
      <c r="H58" s="69"/>
      <c r="I58" s="160"/>
      <c r="J58" s="73" t="str">
        <f t="shared" si="4"/>
        <v/>
      </c>
      <c r="K58" s="73" t="str">
        <f t="shared" si="5"/>
        <v/>
      </c>
      <c r="L58" s="73" t="str">
        <f t="shared" si="6"/>
        <v/>
      </c>
      <c r="M58" s="73" t="str">
        <f t="shared" si="7"/>
        <v/>
      </c>
      <c r="N58" s="129"/>
      <c r="P58" s="13"/>
      <c r="AD58" s="13"/>
      <c r="AE58" s="13"/>
    </row>
    <row r="59" spans="1:31" ht="13.9" customHeight="1" x14ac:dyDescent="0.2">
      <c r="A59" s="124"/>
      <c r="B59" s="124"/>
      <c r="C59" s="65"/>
      <c r="D59" s="66"/>
      <c r="E59" s="67"/>
      <c r="F59" s="68"/>
      <c r="G59" s="104"/>
      <c r="H59" s="69"/>
      <c r="I59" s="160"/>
      <c r="J59" s="73" t="str">
        <f t="shared" si="4"/>
        <v/>
      </c>
      <c r="K59" s="73" t="str">
        <f t="shared" si="5"/>
        <v/>
      </c>
      <c r="L59" s="73" t="str">
        <f t="shared" si="6"/>
        <v/>
      </c>
      <c r="M59" s="73" t="str">
        <f t="shared" si="7"/>
        <v/>
      </c>
      <c r="N59" s="129"/>
      <c r="P59" s="13"/>
      <c r="AD59" s="13"/>
      <c r="AE59" s="13"/>
    </row>
    <row r="60" spans="1:31" ht="13.9" customHeight="1" x14ac:dyDescent="0.2">
      <c r="A60" s="124"/>
      <c r="B60" s="124"/>
      <c r="C60" s="65"/>
      <c r="D60" s="66"/>
      <c r="E60" s="67"/>
      <c r="F60" s="68"/>
      <c r="G60" s="104"/>
      <c r="H60" s="69"/>
      <c r="I60" s="160"/>
      <c r="J60" s="73" t="str">
        <f t="shared" si="4"/>
        <v/>
      </c>
      <c r="K60" s="73" t="str">
        <f t="shared" si="5"/>
        <v/>
      </c>
      <c r="L60" s="73" t="str">
        <f t="shared" si="6"/>
        <v/>
      </c>
      <c r="M60" s="73" t="str">
        <f t="shared" si="7"/>
        <v/>
      </c>
      <c r="N60" s="129"/>
      <c r="P60" s="13"/>
      <c r="AD60" s="13"/>
      <c r="AE60" s="13"/>
    </row>
    <row r="61" spans="1:31" ht="13.9" customHeight="1" x14ac:dyDescent="0.2">
      <c r="A61" s="124"/>
      <c r="B61" s="124"/>
      <c r="C61" s="65"/>
      <c r="D61" s="66"/>
      <c r="E61" s="67"/>
      <c r="F61" s="68"/>
      <c r="G61" s="104"/>
      <c r="H61" s="69"/>
      <c r="I61" s="160"/>
      <c r="J61" s="73" t="str">
        <f t="shared" si="4"/>
        <v/>
      </c>
      <c r="K61" s="73" t="str">
        <f t="shared" si="5"/>
        <v/>
      </c>
      <c r="L61" s="73" t="str">
        <f t="shared" si="6"/>
        <v/>
      </c>
      <c r="M61" s="73" t="str">
        <f t="shared" si="7"/>
        <v/>
      </c>
      <c r="N61" s="129"/>
      <c r="P61" s="13"/>
      <c r="AD61" s="13"/>
      <c r="AE61" s="13"/>
    </row>
    <row r="62" spans="1:31" ht="13.9" customHeight="1" x14ac:dyDescent="0.2">
      <c r="A62" s="124"/>
      <c r="B62" s="124"/>
      <c r="C62" s="65"/>
      <c r="D62" s="66"/>
      <c r="E62" s="67"/>
      <c r="F62" s="68"/>
      <c r="G62" s="104"/>
      <c r="H62" s="69"/>
      <c r="I62" s="160"/>
      <c r="J62" s="73" t="str">
        <f t="shared" si="4"/>
        <v/>
      </c>
      <c r="K62" s="73" t="str">
        <f t="shared" si="5"/>
        <v/>
      </c>
      <c r="L62" s="73" t="str">
        <f t="shared" si="6"/>
        <v/>
      </c>
      <c r="M62" s="73" t="str">
        <f t="shared" si="7"/>
        <v/>
      </c>
      <c r="N62" s="129"/>
      <c r="P62" s="13"/>
      <c r="AD62" s="13"/>
      <c r="AE62" s="13"/>
    </row>
    <row r="63" spans="1:31" ht="13.9" customHeight="1" x14ac:dyDescent="0.2">
      <c r="A63" s="124"/>
      <c r="B63" s="124"/>
      <c r="C63" s="65"/>
      <c r="D63" s="66"/>
      <c r="E63" s="67"/>
      <c r="F63" s="68"/>
      <c r="G63" s="104"/>
      <c r="H63" s="69"/>
      <c r="I63" s="160"/>
      <c r="J63" s="73" t="str">
        <f t="shared" si="4"/>
        <v/>
      </c>
      <c r="K63" s="73" t="str">
        <f t="shared" si="5"/>
        <v/>
      </c>
      <c r="L63" s="73" t="str">
        <f t="shared" si="6"/>
        <v/>
      </c>
      <c r="M63" s="73" t="str">
        <f t="shared" si="7"/>
        <v/>
      </c>
      <c r="N63" s="129"/>
      <c r="P63" s="13"/>
      <c r="AD63" s="13"/>
      <c r="AE63" s="13"/>
    </row>
    <row r="64" spans="1:31" ht="13.9" customHeight="1" x14ac:dyDescent="0.2">
      <c r="A64" s="124"/>
      <c r="B64" s="124"/>
      <c r="C64" s="65"/>
      <c r="D64" s="66"/>
      <c r="E64" s="67"/>
      <c r="F64" s="68"/>
      <c r="G64" s="104"/>
      <c r="H64" s="69"/>
      <c r="I64" s="160"/>
      <c r="J64" s="73" t="str">
        <f t="shared" si="4"/>
        <v/>
      </c>
      <c r="K64" s="73" t="str">
        <f t="shared" si="5"/>
        <v/>
      </c>
      <c r="L64" s="73" t="str">
        <f t="shared" si="6"/>
        <v/>
      </c>
      <c r="M64" s="73" t="str">
        <f t="shared" si="7"/>
        <v/>
      </c>
      <c r="N64" s="129"/>
      <c r="P64" s="13"/>
      <c r="AD64" s="13"/>
      <c r="AE64" s="13"/>
    </row>
    <row r="65" spans="1:31" ht="13.9" customHeight="1" x14ac:dyDescent="0.2">
      <c r="A65" s="124"/>
      <c r="B65" s="124"/>
      <c r="C65" s="65"/>
      <c r="D65" s="66"/>
      <c r="E65" s="67"/>
      <c r="F65" s="68"/>
      <c r="G65" s="104"/>
      <c r="H65" s="69"/>
      <c r="I65" s="160"/>
      <c r="J65" s="73" t="str">
        <f t="shared" si="4"/>
        <v/>
      </c>
      <c r="K65" s="73" t="str">
        <f t="shared" si="5"/>
        <v/>
      </c>
      <c r="L65" s="73" t="str">
        <f t="shared" si="6"/>
        <v/>
      </c>
      <c r="M65" s="73" t="str">
        <f t="shared" si="7"/>
        <v/>
      </c>
      <c r="N65" s="129"/>
      <c r="P65" s="13"/>
      <c r="AD65" s="13"/>
      <c r="AE65" s="13"/>
    </row>
    <row r="66" spans="1:31" ht="13.9" customHeight="1" x14ac:dyDescent="0.2">
      <c r="A66" s="124"/>
      <c r="B66" s="124"/>
      <c r="C66" s="65"/>
      <c r="D66" s="66"/>
      <c r="E66" s="67"/>
      <c r="F66" s="68"/>
      <c r="G66" s="104"/>
      <c r="H66" s="69"/>
      <c r="I66" s="160"/>
      <c r="J66" s="73" t="str">
        <f t="shared" si="4"/>
        <v/>
      </c>
      <c r="K66" s="73" t="str">
        <f t="shared" si="5"/>
        <v/>
      </c>
      <c r="L66" s="73" t="str">
        <f t="shared" si="6"/>
        <v/>
      </c>
      <c r="M66" s="73" t="str">
        <f t="shared" si="7"/>
        <v/>
      </c>
      <c r="N66" s="129"/>
      <c r="P66" s="13"/>
      <c r="AD66" s="13"/>
      <c r="AE66" s="13"/>
    </row>
    <row r="67" spans="1:31" ht="13.9" customHeight="1" x14ac:dyDescent="0.2">
      <c r="A67" s="124"/>
      <c r="B67" s="124"/>
      <c r="C67" s="65"/>
      <c r="D67" s="66"/>
      <c r="E67" s="67"/>
      <c r="F67" s="68"/>
      <c r="G67" s="104"/>
      <c r="H67" s="69"/>
      <c r="I67" s="160"/>
      <c r="J67" s="73" t="str">
        <f t="shared" si="4"/>
        <v/>
      </c>
      <c r="K67" s="73" t="str">
        <f t="shared" si="5"/>
        <v/>
      </c>
      <c r="L67" s="73" t="str">
        <f t="shared" si="6"/>
        <v/>
      </c>
      <c r="M67" s="73" t="str">
        <f t="shared" si="7"/>
        <v/>
      </c>
      <c r="N67" s="129"/>
      <c r="P67" s="13"/>
      <c r="AD67" s="13"/>
      <c r="AE67" s="13"/>
    </row>
    <row r="68" spans="1:31" ht="13.9" customHeight="1" x14ac:dyDescent="0.2">
      <c r="A68" s="124"/>
      <c r="B68" s="124"/>
      <c r="C68" s="65"/>
      <c r="D68" s="66"/>
      <c r="E68" s="67"/>
      <c r="F68" s="68"/>
      <c r="G68" s="104"/>
      <c r="H68" s="69"/>
      <c r="I68" s="160"/>
      <c r="J68" s="73" t="str">
        <f t="shared" si="4"/>
        <v/>
      </c>
      <c r="K68" s="73" t="str">
        <f t="shared" si="5"/>
        <v/>
      </c>
      <c r="L68" s="73" t="str">
        <f t="shared" si="6"/>
        <v/>
      </c>
      <c r="M68" s="73" t="str">
        <f t="shared" si="7"/>
        <v/>
      </c>
      <c r="N68" s="129"/>
      <c r="P68" s="13"/>
      <c r="AD68" s="13"/>
      <c r="AE68" s="13"/>
    </row>
    <row r="69" spans="1:31" ht="13.9" customHeight="1" x14ac:dyDescent="0.2">
      <c r="A69" s="124"/>
      <c r="B69" s="124"/>
      <c r="C69" s="65"/>
      <c r="D69" s="66"/>
      <c r="E69" s="67"/>
      <c r="F69" s="68"/>
      <c r="G69" s="104"/>
      <c r="H69" s="69"/>
      <c r="I69" s="160"/>
      <c r="J69" s="73" t="str">
        <f t="shared" si="4"/>
        <v/>
      </c>
      <c r="K69" s="73" t="str">
        <f t="shared" si="5"/>
        <v/>
      </c>
      <c r="L69" s="73" t="str">
        <f t="shared" si="6"/>
        <v/>
      </c>
      <c r="M69" s="73" t="str">
        <f t="shared" si="7"/>
        <v/>
      </c>
      <c r="N69" s="129"/>
      <c r="P69" s="13"/>
      <c r="AD69" s="13"/>
      <c r="AE69" s="13"/>
    </row>
    <row r="70" spans="1:31" ht="13.9" customHeight="1" x14ac:dyDescent="0.2">
      <c r="A70" s="124"/>
      <c r="B70" s="124"/>
      <c r="C70" s="65"/>
      <c r="D70" s="66"/>
      <c r="E70" s="67"/>
      <c r="F70" s="68"/>
      <c r="G70" s="104"/>
      <c r="H70" s="69"/>
      <c r="I70" s="160"/>
      <c r="J70" s="73" t="str">
        <f t="shared" si="4"/>
        <v/>
      </c>
      <c r="K70" s="73" t="str">
        <f t="shared" si="5"/>
        <v/>
      </c>
      <c r="L70" s="73" t="str">
        <f t="shared" si="6"/>
        <v/>
      </c>
      <c r="M70" s="73" t="str">
        <f t="shared" si="7"/>
        <v/>
      </c>
      <c r="N70" s="129"/>
      <c r="P70" s="13"/>
      <c r="AD70" s="13"/>
      <c r="AE70" s="13"/>
    </row>
    <row r="71" spans="1:31" ht="13.9" customHeight="1" x14ac:dyDescent="0.2">
      <c r="A71" s="124"/>
      <c r="B71" s="124"/>
      <c r="C71" s="65"/>
      <c r="D71" s="66"/>
      <c r="E71" s="67"/>
      <c r="F71" s="68"/>
      <c r="G71" s="104"/>
      <c r="H71" s="69"/>
      <c r="I71" s="160"/>
      <c r="J71" s="73" t="str">
        <f t="shared" si="4"/>
        <v/>
      </c>
      <c r="K71" s="73" t="str">
        <f t="shared" si="5"/>
        <v/>
      </c>
      <c r="L71" s="73" t="str">
        <f t="shared" si="6"/>
        <v/>
      </c>
      <c r="M71" s="73" t="str">
        <f t="shared" si="7"/>
        <v/>
      </c>
      <c r="N71" s="129"/>
      <c r="P71" s="13"/>
      <c r="AD71" s="13"/>
      <c r="AE71" s="13"/>
    </row>
    <row r="72" spans="1:31" ht="13.9" customHeight="1" x14ac:dyDescent="0.2">
      <c r="A72" s="124"/>
      <c r="B72" s="124"/>
      <c r="C72" s="65"/>
      <c r="D72" s="66"/>
      <c r="E72" s="67"/>
      <c r="F72" s="68"/>
      <c r="G72" s="104"/>
      <c r="H72" s="69"/>
      <c r="I72" s="160"/>
      <c r="J72" s="73" t="str">
        <f t="shared" si="4"/>
        <v/>
      </c>
      <c r="K72" s="73" t="str">
        <f t="shared" si="5"/>
        <v/>
      </c>
      <c r="L72" s="73" t="str">
        <f t="shared" si="6"/>
        <v/>
      </c>
      <c r="M72" s="73" t="str">
        <f t="shared" si="7"/>
        <v/>
      </c>
      <c r="N72" s="129"/>
      <c r="P72" s="13"/>
      <c r="AD72" s="13"/>
      <c r="AE72" s="13"/>
    </row>
    <row r="73" spans="1:31" ht="13.9" customHeight="1" x14ac:dyDescent="0.2">
      <c r="A73" s="124"/>
      <c r="B73" s="124"/>
      <c r="C73" s="65"/>
      <c r="D73" s="66"/>
      <c r="E73" s="67"/>
      <c r="F73" s="68"/>
      <c r="G73" s="104"/>
      <c r="H73" s="69"/>
      <c r="I73" s="160"/>
      <c r="J73" s="73" t="str">
        <f t="shared" si="4"/>
        <v/>
      </c>
      <c r="K73" s="73" t="str">
        <f t="shared" si="5"/>
        <v/>
      </c>
      <c r="L73" s="73" t="str">
        <f t="shared" si="6"/>
        <v/>
      </c>
      <c r="M73" s="73" t="str">
        <f t="shared" si="7"/>
        <v/>
      </c>
      <c r="N73" s="129"/>
      <c r="P73" s="13"/>
      <c r="AD73" s="13"/>
      <c r="AE73" s="13"/>
    </row>
    <row r="74" spans="1:31" ht="13.9" customHeight="1" x14ac:dyDescent="0.2">
      <c r="A74" s="124"/>
      <c r="B74" s="124"/>
      <c r="C74" s="65"/>
      <c r="D74" s="66"/>
      <c r="E74" s="67"/>
      <c r="F74" s="68"/>
      <c r="G74" s="104"/>
      <c r="H74" s="69"/>
      <c r="I74" s="160"/>
      <c r="J74" s="73" t="str">
        <f t="shared" si="4"/>
        <v/>
      </c>
      <c r="K74" s="73" t="str">
        <f t="shared" si="5"/>
        <v/>
      </c>
      <c r="L74" s="73" t="str">
        <f t="shared" si="6"/>
        <v/>
      </c>
      <c r="M74" s="73" t="str">
        <f t="shared" si="7"/>
        <v/>
      </c>
      <c r="N74" s="129"/>
      <c r="P74" s="13"/>
      <c r="AD74" s="13"/>
      <c r="AE74" s="13"/>
    </row>
    <row r="75" spans="1:31" ht="13.9" customHeight="1" x14ac:dyDescent="0.2">
      <c r="A75" s="124"/>
      <c r="B75" s="124"/>
      <c r="C75" s="65"/>
      <c r="D75" s="66"/>
      <c r="E75" s="67"/>
      <c r="F75" s="68"/>
      <c r="G75" s="104"/>
      <c r="H75" s="69"/>
      <c r="I75" s="160"/>
      <c r="J75" s="73" t="str">
        <f t="shared" si="4"/>
        <v/>
      </c>
      <c r="K75" s="73" t="str">
        <f t="shared" si="5"/>
        <v/>
      </c>
      <c r="L75" s="73" t="str">
        <f t="shared" si="6"/>
        <v/>
      </c>
      <c r="M75" s="73" t="str">
        <f t="shared" si="7"/>
        <v/>
      </c>
      <c r="N75" s="129"/>
      <c r="P75" s="13"/>
      <c r="AD75" s="13"/>
      <c r="AE75" s="13"/>
    </row>
    <row r="76" spans="1:31" ht="13.9" customHeight="1" x14ac:dyDescent="0.2">
      <c r="A76" s="124"/>
      <c r="B76" s="124"/>
      <c r="C76" s="65"/>
      <c r="D76" s="66"/>
      <c r="E76" s="67"/>
      <c r="F76" s="68"/>
      <c r="G76" s="104"/>
      <c r="H76" s="69"/>
      <c r="I76" s="160"/>
      <c r="J76" s="73" t="str">
        <f t="shared" si="4"/>
        <v/>
      </c>
      <c r="K76" s="73" t="str">
        <f t="shared" si="5"/>
        <v/>
      </c>
      <c r="L76" s="73" t="str">
        <f t="shared" si="6"/>
        <v/>
      </c>
      <c r="M76" s="73" t="str">
        <f t="shared" si="7"/>
        <v/>
      </c>
      <c r="N76" s="129"/>
      <c r="P76" s="13"/>
      <c r="AD76" s="13"/>
      <c r="AE76" s="13"/>
    </row>
    <row r="77" spans="1:31" ht="13.9" customHeight="1" x14ac:dyDescent="0.2">
      <c r="A77" s="124"/>
      <c r="B77" s="124"/>
      <c r="C77" s="65"/>
      <c r="D77" s="66"/>
      <c r="E77" s="67"/>
      <c r="F77" s="68"/>
      <c r="G77" s="104"/>
      <c r="H77" s="69"/>
      <c r="I77" s="160"/>
      <c r="J77" s="73" t="str">
        <f t="shared" si="4"/>
        <v/>
      </c>
      <c r="K77" s="73" t="str">
        <f t="shared" si="5"/>
        <v/>
      </c>
      <c r="L77" s="73" t="str">
        <f t="shared" si="6"/>
        <v/>
      </c>
      <c r="M77" s="73" t="str">
        <f t="shared" si="7"/>
        <v/>
      </c>
      <c r="N77" s="129"/>
      <c r="P77" s="13"/>
      <c r="AD77" s="13"/>
      <c r="AE77" s="13"/>
    </row>
    <row r="78" spans="1:31" ht="13.9" customHeight="1" x14ac:dyDescent="0.2">
      <c r="A78" s="124"/>
      <c r="B78" s="124"/>
      <c r="C78" s="65"/>
      <c r="D78" s="66"/>
      <c r="E78" s="67"/>
      <c r="F78" s="68"/>
      <c r="G78" s="104"/>
      <c r="H78" s="69"/>
      <c r="I78" s="160"/>
      <c r="J78" s="73" t="str">
        <f t="shared" si="4"/>
        <v/>
      </c>
      <c r="K78" s="73" t="str">
        <f t="shared" si="5"/>
        <v/>
      </c>
      <c r="L78" s="73" t="str">
        <f t="shared" si="6"/>
        <v/>
      </c>
      <c r="M78" s="73" t="str">
        <f t="shared" si="7"/>
        <v/>
      </c>
      <c r="N78" s="129"/>
      <c r="P78" s="13"/>
      <c r="AD78" s="13"/>
      <c r="AE78" s="13"/>
    </row>
    <row r="79" spans="1:31" ht="13.9" customHeight="1" x14ac:dyDescent="0.2">
      <c r="A79" s="124"/>
      <c r="B79" s="124"/>
      <c r="C79" s="65"/>
      <c r="D79" s="66"/>
      <c r="E79" s="67"/>
      <c r="F79" s="68"/>
      <c r="G79" s="104"/>
      <c r="H79" s="69"/>
      <c r="I79" s="160"/>
      <c r="J79" s="73" t="str">
        <f t="shared" si="4"/>
        <v/>
      </c>
      <c r="K79" s="73" t="str">
        <f t="shared" si="5"/>
        <v/>
      </c>
      <c r="L79" s="73" t="str">
        <f t="shared" si="6"/>
        <v/>
      </c>
      <c r="M79" s="73" t="str">
        <f t="shared" si="7"/>
        <v/>
      </c>
      <c r="N79" s="129"/>
      <c r="P79" s="13"/>
      <c r="AD79" s="13"/>
      <c r="AE79" s="13"/>
    </row>
    <row r="80" spans="1:31" ht="13.9" customHeight="1" x14ac:dyDescent="0.2">
      <c r="A80" s="124"/>
      <c r="B80" s="124"/>
      <c r="C80" s="65"/>
      <c r="D80" s="66"/>
      <c r="E80" s="67"/>
      <c r="F80" s="68"/>
      <c r="G80" s="104"/>
      <c r="H80" s="69"/>
      <c r="I80" s="160"/>
      <c r="J80" s="73" t="str">
        <f t="shared" si="4"/>
        <v/>
      </c>
      <c r="K80" s="73" t="str">
        <f t="shared" si="5"/>
        <v/>
      </c>
      <c r="L80" s="73" t="str">
        <f t="shared" si="6"/>
        <v/>
      </c>
      <c r="M80" s="73" t="str">
        <f t="shared" si="7"/>
        <v/>
      </c>
      <c r="N80" s="129"/>
      <c r="P80" s="13"/>
      <c r="AD80" s="13"/>
      <c r="AE80" s="13"/>
    </row>
    <row r="81" spans="1:31" ht="13.9" customHeight="1" x14ac:dyDescent="0.2">
      <c r="A81" s="124"/>
      <c r="B81" s="124"/>
      <c r="C81" s="65"/>
      <c r="D81" s="66"/>
      <c r="E81" s="67"/>
      <c r="F81" s="68"/>
      <c r="G81" s="104"/>
      <c r="H81" s="69"/>
      <c r="I81" s="160"/>
      <c r="J81" s="73" t="str">
        <f t="shared" si="4"/>
        <v/>
      </c>
      <c r="K81" s="73" t="str">
        <f t="shared" si="5"/>
        <v/>
      </c>
      <c r="L81" s="73" t="str">
        <f t="shared" si="6"/>
        <v/>
      </c>
      <c r="M81" s="73" t="str">
        <f t="shared" si="7"/>
        <v/>
      </c>
      <c r="N81" s="129"/>
      <c r="P81" s="13"/>
      <c r="AD81" s="13"/>
      <c r="AE81" s="13"/>
    </row>
    <row r="82" spans="1:31" ht="13.9" customHeight="1" x14ac:dyDescent="0.2">
      <c r="A82" s="124"/>
      <c r="B82" s="124"/>
      <c r="C82" s="65"/>
      <c r="D82" s="66"/>
      <c r="E82" s="67"/>
      <c r="F82" s="68"/>
      <c r="G82" s="104"/>
      <c r="H82" s="69"/>
      <c r="I82" s="160"/>
      <c r="J82" s="73" t="str">
        <f t="shared" si="4"/>
        <v/>
      </c>
      <c r="K82" s="73" t="str">
        <f t="shared" si="5"/>
        <v/>
      </c>
      <c r="L82" s="73" t="str">
        <f t="shared" si="6"/>
        <v/>
      </c>
      <c r="M82" s="73" t="str">
        <f t="shared" si="7"/>
        <v/>
      </c>
      <c r="N82" s="129"/>
      <c r="P82" s="13"/>
      <c r="AD82" s="13"/>
      <c r="AE82" s="13"/>
    </row>
    <row r="83" spans="1:31" ht="13.9" customHeight="1" x14ac:dyDescent="0.2">
      <c r="A83" s="124"/>
      <c r="B83" s="124"/>
      <c r="C83" s="65"/>
      <c r="D83" s="66"/>
      <c r="E83" s="67"/>
      <c r="F83" s="68"/>
      <c r="G83" s="104"/>
      <c r="H83" s="69"/>
      <c r="I83" s="160"/>
      <c r="J83" s="73" t="str">
        <f t="shared" si="4"/>
        <v/>
      </c>
      <c r="K83" s="73" t="str">
        <f t="shared" si="5"/>
        <v/>
      </c>
      <c r="L83" s="73" t="str">
        <f t="shared" si="6"/>
        <v/>
      </c>
      <c r="M83" s="73" t="str">
        <f t="shared" si="7"/>
        <v/>
      </c>
      <c r="N83" s="129"/>
      <c r="P83" s="13"/>
      <c r="AD83" s="13"/>
      <c r="AE83" s="13"/>
    </row>
    <row r="84" spans="1:31" ht="13.9" customHeight="1" x14ac:dyDescent="0.2">
      <c r="A84" s="124"/>
      <c r="B84" s="124"/>
      <c r="C84" s="65"/>
      <c r="D84" s="66"/>
      <c r="E84" s="67"/>
      <c r="F84" s="68"/>
      <c r="G84" s="104"/>
      <c r="H84" s="69"/>
      <c r="I84" s="160"/>
      <c r="J84" s="73" t="str">
        <f t="shared" si="4"/>
        <v/>
      </c>
      <c r="K84" s="73" t="str">
        <f t="shared" si="5"/>
        <v/>
      </c>
      <c r="L84" s="73" t="str">
        <f t="shared" si="6"/>
        <v/>
      </c>
      <c r="M84" s="73" t="str">
        <f t="shared" si="7"/>
        <v/>
      </c>
      <c r="N84" s="129"/>
      <c r="P84" s="13"/>
      <c r="AD84" s="13"/>
      <c r="AE84" s="13"/>
    </row>
    <row r="85" spans="1:31" ht="13.9" customHeight="1" x14ac:dyDescent="0.2">
      <c r="A85" s="124"/>
      <c r="B85" s="124"/>
      <c r="C85" s="65"/>
      <c r="D85" s="66"/>
      <c r="E85" s="67"/>
      <c r="F85" s="68"/>
      <c r="G85" s="104"/>
      <c r="H85" s="69"/>
      <c r="I85" s="160"/>
      <c r="J85" s="73" t="str">
        <f t="shared" si="4"/>
        <v/>
      </c>
      <c r="K85" s="73" t="str">
        <f t="shared" si="5"/>
        <v/>
      </c>
      <c r="L85" s="73" t="str">
        <f t="shared" si="6"/>
        <v/>
      </c>
      <c r="M85" s="73" t="str">
        <f t="shared" si="7"/>
        <v/>
      </c>
      <c r="N85" s="129"/>
      <c r="P85" s="13"/>
      <c r="AD85" s="13"/>
      <c r="AE85" s="13"/>
    </row>
    <row r="86" spans="1:31" ht="13.9" customHeight="1" x14ac:dyDescent="0.2">
      <c r="A86" s="124"/>
      <c r="B86" s="124"/>
      <c r="C86" s="65"/>
      <c r="D86" s="66"/>
      <c r="E86" s="67"/>
      <c r="F86" s="68"/>
      <c r="G86" s="104"/>
      <c r="H86" s="69"/>
      <c r="I86" s="160"/>
      <c r="J86" s="73" t="str">
        <f t="shared" si="4"/>
        <v/>
      </c>
      <c r="K86" s="73" t="str">
        <f t="shared" si="5"/>
        <v/>
      </c>
      <c r="L86" s="73" t="str">
        <f t="shared" si="6"/>
        <v/>
      </c>
      <c r="M86" s="73" t="str">
        <f t="shared" si="7"/>
        <v/>
      </c>
      <c r="N86" s="129"/>
      <c r="P86" s="13"/>
      <c r="AD86" s="13"/>
      <c r="AE86" s="13"/>
    </row>
    <row r="87" spans="1:31" ht="13.9" customHeight="1" x14ac:dyDescent="0.2">
      <c r="A87" s="124"/>
      <c r="B87" s="124"/>
      <c r="C87" s="65"/>
      <c r="D87" s="66"/>
      <c r="E87" s="67"/>
      <c r="F87" s="68"/>
      <c r="G87" s="104"/>
      <c r="H87" s="69"/>
      <c r="I87" s="160"/>
      <c r="J87" s="73" t="str">
        <f t="shared" si="4"/>
        <v/>
      </c>
      <c r="K87" s="73" t="str">
        <f t="shared" si="5"/>
        <v/>
      </c>
      <c r="L87" s="73" t="str">
        <f t="shared" si="6"/>
        <v/>
      </c>
      <c r="M87" s="73" t="str">
        <f t="shared" si="7"/>
        <v/>
      </c>
      <c r="N87" s="129"/>
      <c r="P87" s="13"/>
      <c r="AD87" s="13"/>
      <c r="AE87" s="13"/>
    </row>
    <row r="88" spans="1:31" ht="13.9" customHeight="1" x14ac:dyDescent="0.2">
      <c r="A88" s="124"/>
      <c r="B88" s="124"/>
      <c r="C88" s="65"/>
      <c r="D88" s="66"/>
      <c r="E88" s="67"/>
      <c r="F88" s="68"/>
      <c r="G88" s="104"/>
      <c r="H88" s="69"/>
      <c r="I88" s="160"/>
      <c r="J88" s="73" t="str">
        <f t="shared" si="4"/>
        <v/>
      </c>
      <c r="K88" s="73" t="str">
        <f t="shared" si="5"/>
        <v/>
      </c>
      <c r="L88" s="73" t="str">
        <f t="shared" si="6"/>
        <v/>
      </c>
      <c r="M88" s="73" t="str">
        <f t="shared" si="7"/>
        <v/>
      </c>
      <c r="N88" s="129"/>
      <c r="P88" s="13"/>
      <c r="AD88" s="13"/>
      <c r="AE88" s="13"/>
    </row>
    <row r="89" spans="1:31" ht="13.9" customHeight="1" x14ac:dyDescent="0.2">
      <c r="A89" s="124"/>
      <c r="B89" s="124"/>
      <c r="C89" s="65"/>
      <c r="D89" s="66"/>
      <c r="E89" s="67"/>
      <c r="F89" s="68"/>
      <c r="G89" s="104"/>
      <c r="H89" s="69"/>
      <c r="I89" s="160"/>
      <c r="J89" s="73" t="str">
        <f t="shared" si="4"/>
        <v/>
      </c>
      <c r="K89" s="73" t="str">
        <f t="shared" si="5"/>
        <v/>
      </c>
      <c r="L89" s="73" t="str">
        <f t="shared" si="6"/>
        <v/>
      </c>
      <c r="M89" s="73" t="str">
        <f t="shared" si="7"/>
        <v/>
      </c>
      <c r="N89" s="129"/>
      <c r="P89" s="13"/>
      <c r="AD89" s="13"/>
      <c r="AE89" s="13"/>
    </row>
    <row r="90" spans="1:31" ht="13.9" customHeight="1" x14ac:dyDescent="0.2">
      <c r="A90" s="124"/>
      <c r="B90" s="124"/>
      <c r="C90" s="65"/>
      <c r="D90" s="66"/>
      <c r="E90" s="67"/>
      <c r="F90" s="68"/>
      <c r="G90" s="104"/>
      <c r="H90" s="69"/>
      <c r="I90" s="160"/>
      <c r="J90" s="73" t="str">
        <f t="shared" si="4"/>
        <v/>
      </c>
      <c r="K90" s="73" t="str">
        <f t="shared" si="5"/>
        <v/>
      </c>
      <c r="L90" s="73" t="str">
        <f t="shared" si="6"/>
        <v/>
      </c>
      <c r="M90" s="73" t="str">
        <f t="shared" si="7"/>
        <v/>
      </c>
      <c r="N90" s="129"/>
      <c r="P90" s="13"/>
      <c r="AD90" s="13"/>
      <c r="AE90" s="13"/>
    </row>
    <row r="91" spans="1:31" ht="13.9" customHeight="1" x14ac:dyDescent="0.2">
      <c r="A91" s="124"/>
      <c r="B91" s="124"/>
      <c r="C91" s="65"/>
      <c r="D91" s="66"/>
      <c r="E91" s="67"/>
      <c r="F91" s="68"/>
      <c r="G91" s="104"/>
      <c r="H91" s="69"/>
      <c r="I91" s="160"/>
      <c r="J91" s="73" t="str">
        <f t="shared" ref="J91:J154" si="8">IF(H91="R",I91*1000/(220*0.85),"")</f>
        <v/>
      </c>
      <c r="K91" s="73" t="str">
        <f t="shared" ref="K91:K154" si="9">IF(H91="S",I91*1000/(220*0.85),"")</f>
        <v/>
      </c>
      <c r="L91" s="73" t="str">
        <f t="shared" ref="L91:L154" si="10">IF(H91="T",I91*1000/(220*0.85),"")</f>
        <v/>
      </c>
      <c r="M91" s="73" t="str">
        <f t="shared" ref="M91:M154" si="11">IF(H91="RST",I91*1000/(380*1.73*0.85),"")</f>
        <v/>
      </c>
      <c r="N91" s="129"/>
      <c r="P91" s="13"/>
      <c r="AD91" s="13"/>
      <c r="AE91" s="13"/>
    </row>
    <row r="92" spans="1:31" ht="13.9" customHeight="1" x14ac:dyDescent="0.2">
      <c r="A92" s="124"/>
      <c r="B92" s="124"/>
      <c r="C92" s="65"/>
      <c r="D92" s="66"/>
      <c r="E92" s="67"/>
      <c r="F92" s="68"/>
      <c r="G92" s="104"/>
      <c r="H92" s="69"/>
      <c r="I92" s="160"/>
      <c r="J92" s="73" t="str">
        <f t="shared" si="8"/>
        <v/>
      </c>
      <c r="K92" s="73" t="str">
        <f t="shared" si="9"/>
        <v/>
      </c>
      <c r="L92" s="73" t="str">
        <f t="shared" si="10"/>
        <v/>
      </c>
      <c r="M92" s="73" t="str">
        <f t="shared" si="11"/>
        <v/>
      </c>
      <c r="N92" s="129"/>
      <c r="P92" s="13"/>
      <c r="AD92" s="13"/>
      <c r="AE92" s="13"/>
    </row>
    <row r="93" spans="1:31" ht="13.9" customHeight="1" x14ac:dyDescent="0.2">
      <c r="A93" s="124"/>
      <c r="B93" s="124"/>
      <c r="C93" s="65"/>
      <c r="D93" s="66"/>
      <c r="E93" s="67"/>
      <c r="F93" s="68"/>
      <c r="G93" s="104"/>
      <c r="H93" s="69"/>
      <c r="I93" s="160"/>
      <c r="J93" s="73" t="str">
        <f t="shared" si="8"/>
        <v/>
      </c>
      <c r="K93" s="73" t="str">
        <f t="shared" si="9"/>
        <v/>
      </c>
      <c r="L93" s="73" t="str">
        <f t="shared" si="10"/>
        <v/>
      </c>
      <c r="M93" s="73" t="str">
        <f t="shared" si="11"/>
        <v/>
      </c>
      <c r="N93" s="129"/>
      <c r="P93" s="13"/>
      <c r="AD93" s="13"/>
      <c r="AE93" s="13"/>
    </row>
    <row r="94" spans="1:31" ht="13.9" customHeight="1" x14ac:dyDescent="0.2">
      <c r="A94" s="124"/>
      <c r="B94" s="124"/>
      <c r="C94" s="65"/>
      <c r="D94" s="66"/>
      <c r="E94" s="67"/>
      <c r="F94" s="68"/>
      <c r="G94" s="104"/>
      <c r="H94" s="69"/>
      <c r="I94" s="160"/>
      <c r="J94" s="73" t="str">
        <f t="shared" si="8"/>
        <v/>
      </c>
      <c r="K94" s="73" t="str">
        <f t="shared" si="9"/>
        <v/>
      </c>
      <c r="L94" s="73" t="str">
        <f t="shared" si="10"/>
        <v/>
      </c>
      <c r="M94" s="73" t="str">
        <f t="shared" si="11"/>
        <v/>
      </c>
      <c r="N94" s="129"/>
      <c r="P94" s="13"/>
      <c r="AD94" s="13"/>
      <c r="AE94" s="13"/>
    </row>
    <row r="95" spans="1:31" ht="13.9" customHeight="1" x14ac:dyDescent="0.2">
      <c r="A95" s="124"/>
      <c r="B95" s="124"/>
      <c r="C95" s="65"/>
      <c r="D95" s="66"/>
      <c r="E95" s="67"/>
      <c r="F95" s="68"/>
      <c r="G95" s="104"/>
      <c r="H95" s="69"/>
      <c r="I95" s="160"/>
      <c r="J95" s="73" t="str">
        <f t="shared" si="8"/>
        <v/>
      </c>
      <c r="K95" s="73" t="str">
        <f t="shared" si="9"/>
        <v/>
      </c>
      <c r="L95" s="73" t="str">
        <f t="shared" si="10"/>
        <v/>
      </c>
      <c r="M95" s="73" t="str">
        <f t="shared" si="11"/>
        <v/>
      </c>
      <c r="N95" s="129"/>
      <c r="P95" s="13"/>
      <c r="AD95" s="13"/>
      <c r="AE95" s="13"/>
    </row>
    <row r="96" spans="1:31" ht="13.9" customHeight="1" x14ac:dyDescent="0.2">
      <c r="A96" s="124"/>
      <c r="B96" s="124"/>
      <c r="C96" s="65"/>
      <c r="D96" s="66"/>
      <c r="E96" s="67"/>
      <c r="F96" s="68"/>
      <c r="G96" s="104"/>
      <c r="H96" s="69"/>
      <c r="I96" s="160"/>
      <c r="J96" s="73" t="str">
        <f t="shared" si="8"/>
        <v/>
      </c>
      <c r="K96" s="73" t="str">
        <f t="shared" si="9"/>
        <v/>
      </c>
      <c r="L96" s="73" t="str">
        <f t="shared" si="10"/>
        <v/>
      </c>
      <c r="M96" s="73" t="str">
        <f t="shared" si="11"/>
        <v/>
      </c>
      <c r="N96" s="129"/>
      <c r="P96" s="13"/>
      <c r="AD96" s="13"/>
      <c r="AE96" s="13"/>
    </row>
    <row r="97" spans="1:31" ht="13.9" customHeight="1" x14ac:dyDescent="0.2">
      <c r="A97" s="124"/>
      <c r="B97" s="124"/>
      <c r="C97" s="65"/>
      <c r="D97" s="66"/>
      <c r="E97" s="67"/>
      <c r="F97" s="68"/>
      <c r="G97" s="104"/>
      <c r="H97" s="69"/>
      <c r="I97" s="160"/>
      <c r="J97" s="73" t="str">
        <f t="shared" si="8"/>
        <v/>
      </c>
      <c r="K97" s="73" t="str">
        <f t="shared" si="9"/>
        <v/>
      </c>
      <c r="L97" s="73" t="str">
        <f t="shared" si="10"/>
        <v/>
      </c>
      <c r="M97" s="73" t="str">
        <f t="shared" si="11"/>
        <v/>
      </c>
      <c r="N97" s="129"/>
      <c r="P97" s="13"/>
      <c r="AD97" s="13"/>
      <c r="AE97" s="13"/>
    </row>
    <row r="98" spans="1:31" ht="13.9" customHeight="1" x14ac:dyDescent="0.2">
      <c r="A98" s="124"/>
      <c r="B98" s="124"/>
      <c r="C98" s="65"/>
      <c r="D98" s="66"/>
      <c r="E98" s="67"/>
      <c r="F98" s="68"/>
      <c r="G98" s="104"/>
      <c r="H98" s="69"/>
      <c r="I98" s="160"/>
      <c r="J98" s="73" t="str">
        <f t="shared" si="8"/>
        <v/>
      </c>
      <c r="K98" s="73" t="str">
        <f t="shared" si="9"/>
        <v/>
      </c>
      <c r="L98" s="73" t="str">
        <f t="shared" si="10"/>
        <v/>
      </c>
      <c r="M98" s="73" t="str">
        <f t="shared" si="11"/>
        <v/>
      </c>
      <c r="N98" s="129"/>
      <c r="P98" s="13"/>
      <c r="AD98" s="13"/>
      <c r="AE98" s="13"/>
    </row>
    <row r="99" spans="1:31" ht="13.9" customHeight="1" x14ac:dyDescent="0.2">
      <c r="A99" s="124"/>
      <c r="B99" s="124"/>
      <c r="C99" s="65"/>
      <c r="D99" s="66"/>
      <c r="E99" s="67"/>
      <c r="F99" s="68"/>
      <c r="G99" s="104"/>
      <c r="H99" s="69"/>
      <c r="I99" s="160"/>
      <c r="J99" s="73" t="str">
        <f t="shared" si="8"/>
        <v/>
      </c>
      <c r="K99" s="73" t="str">
        <f t="shared" si="9"/>
        <v/>
      </c>
      <c r="L99" s="73" t="str">
        <f t="shared" si="10"/>
        <v/>
      </c>
      <c r="M99" s="73" t="str">
        <f t="shared" si="11"/>
        <v/>
      </c>
      <c r="N99" s="129"/>
      <c r="P99" s="13"/>
      <c r="AD99" s="13"/>
      <c r="AE99" s="13"/>
    </row>
    <row r="100" spans="1:31" ht="13.9" customHeight="1" x14ac:dyDescent="0.2">
      <c r="A100" s="124"/>
      <c r="B100" s="124"/>
      <c r="C100" s="65"/>
      <c r="D100" s="66"/>
      <c r="E100" s="67"/>
      <c r="F100" s="68"/>
      <c r="G100" s="104"/>
      <c r="H100" s="69"/>
      <c r="I100" s="160"/>
      <c r="J100" s="73" t="str">
        <f t="shared" si="8"/>
        <v/>
      </c>
      <c r="K100" s="73" t="str">
        <f t="shared" si="9"/>
        <v/>
      </c>
      <c r="L100" s="73" t="str">
        <f t="shared" si="10"/>
        <v/>
      </c>
      <c r="M100" s="73" t="str">
        <f t="shared" si="11"/>
        <v/>
      </c>
      <c r="N100" s="129"/>
      <c r="P100" s="13"/>
      <c r="AD100" s="13"/>
      <c r="AE100" s="13"/>
    </row>
    <row r="101" spans="1:31" ht="13.9" customHeight="1" x14ac:dyDescent="0.2">
      <c r="A101" s="124"/>
      <c r="B101" s="124"/>
      <c r="C101" s="65"/>
      <c r="D101" s="66"/>
      <c r="E101" s="67"/>
      <c r="F101" s="68"/>
      <c r="G101" s="104"/>
      <c r="H101" s="69"/>
      <c r="I101" s="160"/>
      <c r="J101" s="73" t="str">
        <f t="shared" si="8"/>
        <v/>
      </c>
      <c r="K101" s="73" t="str">
        <f t="shared" si="9"/>
        <v/>
      </c>
      <c r="L101" s="73" t="str">
        <f t="shared" si="10"/>
        <v/>
      </c>
      <c r="M101" s="73" t="str">
        <f t="shared" si="11"/>
        <v/>
      </c>
      <c r="N101" s="129"/>
      <c r="P101" s="13"/>
      <c r="AD101" s="13"/>
      <c r="AE101" s="13"/>
    </row>
    <row r="102" spans="1:31" ht="13.9" customHeight="1" x14ac:dyDescent="0.2">
      <c r="A102" s="124"/>
      <c r="B102" s="124"/>
      <c r="C102" s="65"/>
      <c r="D102" s="66"/>
      <c r="E102" s="67"/>
      <c r="F102" s="68"/>
      <c r="G102" s="104"/>
      <c r="H102" s="69"/>
      <c r="I102" s="160"/>
      <c r="J102" s="73" t="str">
        <f t="shared" si="8"/>
        <v/>
      </c>
      <c r="K102" s="73" t="str">
        <f t="shared" si="9"/>
        <v/>
      </c>
      <c r="L102" s="73" t="str">
        <f t="shared" si="10"/>
        <v/>
      </c>
      <c r="M102" s="73" t="str">
        <f t="shared" si="11"/>
        <v/>
      </c>
      <c r="N102" s="129"/>
      <c r="P102" s="13"/>
      <c r="AD102" s="13"/>
      <c r="AE102" s="13"/>
    </row>
    <row r="103" spans="1:31" ht="13.9" customHeight="1" x14ac:dyDescent="0.2">
      <c r="A103" s="124"/>
      <c r="B103" s="124"/>
      <c r="C103" s="65"/>
      <c r="D103" s="66"/>
      <c r="E103" s="67"/>
      <c r="F103" s="68"/>
      <c r="G103" s="104"/>
      <c r="H103" s="69"/>
      <c r="I103" s="160"/>
      <c r="J103" s="73" t="str">
        <f t="shared" si="8"/>
        <v/>
      </c>
      <c r="K103" s="73" t="str">
        <f t="shared" si="9"/>
        <v/>
      </c>
      <c r="L103" s="73" t="str">
        <f t="shared" si="10"/>
        <v/>
      </c>
      <c r="M103" s="73" t="str">
        <f t="shared" si="11"/>
        <v/>
      </c>
      <c r="N103" s="129"/>
      <c r="P103" s="13"/>
      <c r="AD103" s="13"/>
      <c r="AE103" s="13"/>
    </row>
    <row r="104" spans="1:31" ht="13.9" customHeight="1" x14ac:dyDescent="0.2">
      <c r="A104" s="124"/>
      <c r="B104" s="124"/>
      <c r="C104" s="65"/>
      <c r="D104" s="66"/>
      <c r="E104" s="67"/>
      <c r="F104" s="68"/>
      <c r="G104" s="104"/>
      <c r="H104" s="69"/>
      <c r="I104" s="160"/>
      <c r="J104" s="73" t="str">
        <f t="shared" si="8"/>
        <v/>
      </c>
      <c r="K104" s="73" t="str">
        <f t="shared" si="9"/>
        <v/>
      </c>
      <c r="L104" s="73" t="str">
        <f t="shared" si="10"/>
        <v/>
      </c>
      <c r="M104" s="73" t="str">
        <f t="shared" si="11"/>
        <v/>
      </c>
      <c r="N104" s="129"/>
      <c r="P104" s="13"/>
      <c r="AD104" s="13"/>
      <c r="AE104" s="13"/>
    </row>
    <row r="105" spans="1:31" ht="13.9" customHeight="1" x14ac:dyDescent="0.2">
      <c r="A105" s="124"/>
      <c r="B105" s="124"/>
      <c r="C105" s="65"/>
      <c r="D105" s="66"/>
      <c r="E105" s="67"/>
      <c r="F105" s="68"/>
      <c r="G105" s="104"/>
      <c r="H105" s="69"/>
      <c r="I105" s="160"/>
      <c r="J105" s="73" t="str">
        <f t="shared" si="8"/>
        <v/>
      </c>
      <c r="K105" s="73" t="str">
        <f t="shared" si="9"/>
        <v/>
      </c>
      <c r="L105" s="73" t="str">
        <f t="shared" si="10"/>
        <v/>
      </c>
      <c r="M105" s="73" t="str">
        <f t="shared" si="11"/>
        <v/>
      </c>
      <c r="N105" s="129"/>
      <c r="P105" s="13"/>
      <c r="AD105" s="13"/>
      <c r="AE105" s="13"/>
    </row>
    <row r="106" spans="1:31" ht="13.9" customHeight="1" x14ac:dyDescent="0.2">
      <c r="A106" s="124"/>
      <c r="B106" s="124"/>
      <c r="C106" s="65"/>
      <c r="D106" s="66"/>
      <c r="E106" s="67"/>
      <c r="F106" s="68"/>
      <c r="G106" s="104"/>
      <c r="H106" s="69"/>
      <c r="I106" s="160"/>
      <c r="J106" s="73" t="str">
        <f t="shared" si="8"/>
        <v/>
      </c>
      <c r="K106" s="73" t="str">
        <f t="shared" si="9"/>
        <v/>
      </c>
      <c r="L106" s="73" t="str">
        <f t="shared" si="10"/>
        <v/>
      </c>
      <c r="M106" s="73" t="str">
        <f t="shared" si="11"/>
        <v/>
      </c>
      <c r="N106" s="129"/>
      <c r="P106" s="13"/>
      <c r="AD106" s="13"/>
      <c r="AE106" s="13"/>
    </row>
    <row r="107" spans="1:31" ht="13.9" customHeight="1" x14ac:dyDescent="0.2">
      <c r="A107" s="124"/>
      <c r="B107" s="124"/>
      <c r="C107" s="65"/>
      <c r="D107" s="66"/>
      <c r="E107" s="67"/>
      <c r="F107" s="68"/>
      <c r="G107" s="104"/>
      <c r="H107" s="69"/>
      <c r="I107" s="160"/>
      <c r="J107" s="73" t="str">
        <f t="shared" si="8"/>
        <v/>
      </c>
      <c r="K107" s="73" t="str">
        <f t="shared" si="9"/>
        <v/>
      </c>
      <c r="L107" s="73" t="str">
        <f t="shared" si="10"/>
        <v/>
      </c>
      <c r="M107" s="73" t="str">
        <f t="shared" si="11"/>
        <v/>
      </c>
      <c r="N107" s="129"/>
      <c r="P107" s="13"/>
      <c r="AD107" s="13"/>
      <c r="AE107" s="13"/>
    </row>
    <row r="108" spans="1:31" ht="13.9" customHeight="1" x14ac:dyDescent="0.2">
      <c r="A108" s="124"/>
      <c r="B108" s="124"/>
      <c r="C108" s="65"/>
      <c r="D108" s="66"/>
      <c r="E108" s="67"/>
      <c r="F108" s="68"/>
      <c r="G108" s="104"/>
      <c r="H108" s="69"/>
      <c r="I108" s="160"/>
      <c r="J108" s="73" t="str">
        <f t="shared" si="8"/>
        <v/>
      </c>
      <c r="K108" s="73" t="str">
        <f t="shared" si="9"/>
        <v/>
      </c>
      <c r="L108" s="73" t="str">
        <f t="shared" si="10"/>
        <v/>
      </c>
      <c r="M108" s="73" t="str">
        <f t="shared" si="11"/>
        <v/>
      </c>
      <c r="N108" s="129"/>
      <c r="P108" s="13"/>
      <c r="AD108" s="13"/>
      <c r="AE108" s="13"/>
    </row>
    <row r="109" spans="1:31" ht="13.9" customHeight="1" x14ac:dyDescent="0.2">
      <c r="A109" s="124"/>
      <c r="B109" s="124"/>
      <c r="C109" s="65"/>
      <c r="D109" s="66"/>
      <c r="E109" s="67"/>
      <c r="F109" s="68"/>
      <c r="G109" s="104"/>
      <c r="H109" s="69"/>
      <c r="I109" s="160"/>
      <c r="J109" s="73" t="str">
        <f t="shared" si="8"/>
        <v/>
      </c>
      <c r="K109" s="73" t="str">
        <f t="shared" si="9"/>
        <v/>
      </c>
      <c r="L109" s="73" t="str">
        <f t="shared" si="10"/>
        <v/>
      </c>
      <c r="M109" s="73" t="str">
        <f t="shared" si="11"/>
        <v/>
      </c>
      <c r="N109" s="129"/>
      <c r="P109" s="13"/>
      <c r="AD109" s="13"/>
      <c r="AE109" s="13"/>
    </row>
    <row r="110" spans="1:31" ht="13.9" customHeight="1" x14ac:dyDescent="0.2">
      <c r="A110" s="124"/>
      <c r="B110" s="124"/>
      <c r="C110" s="65"/>
      <c r="D110" s="66"/>
      <c r="E110" s="67"/>
      <c r="F110" s="68"/>
      <c r="G110" s="104"/>
      <c r="H110" s="69"/>
      <c r="I110" s="160"/>
      <c r="J110" s="73" t="str">
        <f t="shared" si="8"/>
        <v/>
      </c>
      <c r="K110" s="73" t="str">
        <f t="shared" si="9"/>
        <v/>
      </c>
      <c r="L110" s="73" t="str">
        <f t="shared" si="10"/>
        <v/>
      </c>
      <c r="M110" s="73" t="str">
        <f t="shared" si="11"/>
        <v/>
      </c>
      <c r="N110" s="129"/>
      <c r="P110" s="13"/>
      <c r="AD110" s="13"/>
      <c r="AE110" s="13"/>
    </row>
    <row r="111" spans="1:31" ht="13.9" customHeight="1" x14ac:dyDescent="0.2">
      <c r="A111" s="124"/>
      <c r="B111" s="124"/>
      <c r="C111" s="65"/>
      <c r="D111" s="66"/>
      <c r="E111" s="67"/>
      <c r="F111" s="68"/>
      <c r="G111" s="104"/>
      <c r="H111" s="69"/>
      <c r="I111" s="160"/>
      <c r="J111" s="73" t="str">
        <f t="shared" si="8"/>
        <v/>
      </c>
      <c r="K111" s="73" t="str">
        <f t="shared" si="9"/>
        <v/>
      </c>
      <c r="L111" s="73" t="str">
        <f t="shared" si="10"/>
        <v/>
      </c>
      <c r="M111" s="73" t="str">
        <f t="shared" si="11"/>
        <v/>
      </c>
      <c r="N111" s="129"/>
      <c r="P111" s="13"/>
      <c r="AD111" s="13"/>
      <c r="AE111" s="13"/>
    </row>
    <row r="112" spans="1:31" ht="13.9" customHeight="1" x14ac:dyDescent="0.2">
      <c r="A112" s="124"/>
      <c r="B112" s="124"/>
      <c r="C112" s="65"/>
      <c r="D112" s="66"/>
      <c r="E112" s="67"/>
      <c r="F112" s="68"/>
      <c r="G112" s="104"/>
      <c r="H112" s="69"/>
      <c r="I112" s="160"/>
      <c r="J112" s="73" t="str">
        <f t="shared" si="8"/>
        <v/>
      </c>
      <c r="K112" s="73" t="str">
        <f t="shared" si="9"/>
        <v/>
      </c>
      <c r="L112" s="73" t="str">
        <f t="shared" si="10"/>
        <v/>
      </c>
      <c r="M112" s="73" t="str">
        <f t="shared" si="11"/>
        <v/>
      </c>
      <c r="N112" s="129"/>
      <c r="P112" s="13"/>
      <c r="AD112" s="13"/>
      <c r="AE112" s="13"/>
    </row>
    <row r="113" spans="1:31" ht="13.9" customHeight="1" x14ac:dyDescent="0.2">
      <c r="A113" s="124"/>
      <c r="B113" s="124"/>
      <c r="C113" s="65"/>
      <c r="D113" s="66"/>
      <c r="E113" s="67"/>
      <c r="F113" s="68"/>
      <c r="G113" s="104"/>
      <c r="H113" s="69"/>
      <c r="I113" s="160"/>
      <c r="J113" s="73" t="str">
        <f t="shared" si="8"/>
        <v/>
      </c>
      <c r="K113" s="73" t="str">
        <f t="shared" si="9"/>
        <v/>
      </c>
      <c r="L113" s="73" t="str">
        <f t="shared" si="10"/>
        <v/>
      </c>
      <c r="M113" s="73" t="str">
        <f t="shared" si="11"/>
        <v/>
      </c>
      <c r="N113" s="129"/>
      <c r="P113" s="13"/>
      <c r="AD113" s="13"/>
      <c r="AE113" s="13"/>
    </row>
    <row r="114" spans="1:31" ht="13.9" customHeight="1" x14ac:dyDescent="0.2">
      <c r="A114" s="124"/>
      <c r="B114" s="124"/>
      <c r="C114" s="65"/>
      <c r="D114" s="66"/>
      <c r="E114" s="67"/>
      <c r="F114" s="68"/>
      <c r="G114" s="104"/>
      <c r="H114" s="69"/>
      <c r="I114" s="160"/>
      <c r="J114" s="73" t="str">
        <f t="shared" si="8"/>
        <v/>
      </c>
      <c r="K114" s="73" t="str">
        <f t="shared" si="9"/>
        <v/>
      </c>
      <c r="L114" s="73" t="str">
        <f t="shared" si="10"/>
        <v/>
      </c>
      <c r="M114" s="73" t="str">
        <f t="shared" si="11"/>
        <v/>
      </c>
      <c r="N114" s="129"/>
      <c r="P114" s="13"/>
      <c r="AD114" s="13"/>
      <c r="AE114" s="13"/>
    </row>
    <row r="115" spans="1:31" ht="13.9" customHeight="1" x14ac:dyDescent="0.2">
      <c r="A115" s="124"/>
      <c r="B115" s="124"/>
      <c r="C115" s="65"/>
      <c r="D115" s="66"/>
      <c r="E115" s="67"/>
      <c r="F115" s="68"/>
      <c r="G115" s="104"/>
      <c r="H115" s="69"/>
      <c r="I115" s="160"/>
      <c r="J115" s="73" t="str">
        <f t="shared" si="8"/>
        <v/>
      </c>
      <c r="K115" s="73" t="str">
        <f t="shared" si="9"/>
        <v/>
      </c>
      <c r="L115" s="73" t="str">
        <f t="shared" si="10"/>
        <v/>
      </c>
      <c r="M115" s="73" t="str">
        <f t="shared" si="11"/>
        <v/>
      </c>
      <c r="N115" s="129"/>
      <c r="P115" s="13"/>
      <c r="AD115" s="13"/>
      <c r="AE115" s="13"/>
    </row>
    <row r="116" spans="1:31" ht="13.9" customHeight="1" x14ac:dyDescent="0.2">
      <c r="A116" s="124"/>
      <c r="B116" s="124"/>
      <c r="C116" s="65"/>
      <c r="D116" s="66"/>
      <c r="E116" s="67"/>
      <c r="F116" s="68"/>
      <c r="G116" s="104"/>
      <c r="H116" s="69"/>
      <c r="I116" s="160"/>
      <c r="J116" s="73" t="str">
        <f t="shared" si="8"/>
        <v/>
      </c>
      <c r="K116" s="73" t="str">
        <f t="shared" si="9"/>
        <v/>
      </c>
      <c r="L116" s="73" t="str">
        <f t="shared" si="10"/>
        <v/>
      </c>
      <c r="M116" s="73" t="str">
        <f t="shared" si="11"/>
        <v/>
      </c>
      <c r="N116" s="129"/>
      <c r="P116" s="13"/>
      <c r="AD116" s="13"/>
      <c r="AE116" s="13"/>
    </row>
    <row r="117" spans="1:31" ht="13.9" customHeight="1" x14ac:dyDescent="0.2">
      <c r="A117" s="124"/>
      <c r="B117" s="124"/>
      <c r="C117" s="65"/>
      <c r="D117" s="66"/>
      <c r="E117" s="67"/>
      <c r="F117" s="68"/>
      <c r="G117" s="104"/>
      <c r="H117" s="69"/>
      <c r="I117" s="160"/>
      <c r="J117" s="73" t="str">
        <f t="shared" si="8"/>
        <v/>
      </c>
      <c r="K117" s="73" t="str">
        <f t="shared" si="9"/>
        <v/>
      </c>
      <c r="L117" s="73" t="str">
        <f t="shared" si="10"/>
        <v/>
      </c>
      <c r="M117" s="73" t="str">
        <f t="shared" si="11"/>
        <v/>
      </c>
      <c r="N117" s="129"/>
      <c r="P117" s="13"/>
      <c r="AD117" s="13"/>
      <c r="AE117" s="13"/>
    </row>
    <row r="118" spans="1:31" ht="13.9" customHeight="1" x14ac:dyDescent="0.2">
      <c r="A118" s="124"/>
      <c r="B118" s="124"/>
      <c r="C118" s="65"/>
      <c r="D118" s="66"/>
      <c r="E118" s="67"/>
      <c r="F118" s="68"/>
      <c r="G118" s="104"/>
      <c r="H118" s="69"/>
      <c r="I118" s="160"/>
      <c r="J118" s="73" t="str">
        <f t="shared" si="8"/>
        <v/>
      </c>
      <c r="K118" s="73" t="str">
        <f t="shared" si="9"/>
        <v/>
      </c>
      <c r="L118" s="73" t="str">
        <f t="shared" si="10"/>
        <v/>
      </c>
      <c r="M118" s="73" t="str">
        <f t="shared" si="11"/>
        <v/>
      </c>
      <c r="N118" s="129"/>
      <c r="P118" s="13"/>
      <c r="AD118" s="13"/>
      <c r="AE118" s="13"/>
    </row>
    <row r="119" spans="1:31" ht="13.9" customHeight="1" x14ac:dyDescent="0.2">
      <c r="A119" s="124"/>
      <c r="B119" s="124"/>
      <c r="C119" s="65"/>
      <c r="D119" s="66"/>
      <c r="E119" s="67"/>
      <c r="F119" s="68"/>
      <c r="G119" s="104"/>
      <c r="H119" s="69"/>
      <c r="I119" s="160"/>
      <c r="J119" s="73" t="str">
        <f t="shared" si="8"/>
        <v/>
      </c>
      <c r="K119" s="73" t="str">
        <f t="shared" si="9"/>
        <v/>
      </c>
      <c r="L119" s="73" t="str">
        <f t="shared" si="10"/>
        <v/>
      </c>
      <c r="M119" s="73" t="str">
        <f t="shared" si="11"/>
        <v/>
      </c>
      <c r="N119" s="129"/>
      <c r="P119" s="13"/>
      <c r="AD119" s="13"/>
      <c r="AE119" s="13"/>
    </row>
    <row r="120" spans="1:31" ht="13.9" customHeight="1" x14ac:dyDescent="0.2">
      <c r="A120" s="124"/>
      <c r="B120" s="124"/>
      <c r="C120" s="65"/>
      <c r="D120" s="66"/>
      <c r="E120" s="67"/>
      <c r="F120" s="68"/>
      <c r="G120" s="104"/>
      <c r="H120" s="69"/>
      <c r="I120" s="160"/>
      <c r="J120" s="73" t="str">
        <f t="shared" si="8"/>
        <v/>
      </c>
      <c r="K120" s="73" t="str">
        <f t="shared" si="9"/>
        <v/>
      </c>
      <c r="L120" s="73" t="str">
        <f t="shared" si="10"/>
        <v/>
      </c>
      <c r="M120" s="73" t="str">
        <f t="shared" si="11"/>
        <v/>
      </c>
      <c r="N120" s="129"/>
      <c r="P120" s="13"/>
      <c r="AD120" s="13"/>
      <c r="AE120" s="13"/>
    </row>
    <row r="121" spans="1:31" ht="13.9" customHeight="1" x14ac:dyDescent="0.2">
      <c r="A121" s="124"/>
      <c r="B121" s="124"/>
      <c r="C121" s="65"/>
      <c r="D121" s="66"/>
      <c r="E121" s="67"/>
      <c r="F121" s="68"/>
      <c r="G121" s="104"/>
      <c r="H121" s="69"/>
      <c r="I121" s="160"/>
      <c r="J121" s="73" t="str">
        <f t="shared" si="8"/>
        <v/>
      </c>
      <c r="K121" s="73" t="str">
        <f t="shared" si="9"/>
        <v/>
      </c>
      <c r="L121" s="73" t="str">
        <f t="shared" si="10"/>
        <v/>
      </c>
      <c r="M121" s="73" t="str">
        <f t="shared" si="11"/>
        <v/>
      </c>
      <c r="N121" s="129"/>
      <c r="P121" s="13"/>
      <c r="AD121" s="13"/>
      <c r="AE121" s="13"/>
    </row>
    <row r="122" spans="1:31" ht="13.9" customHeight="1" x14ac:dyDescent="0.2">
      <c r="A122" s="124"/>
      <c r="B122" s="124"/>
      <c r="C122" s="65"/>
      <c r="D122" s="66"/>
      <c r="E122" s="67"/>
      <c r="F122" s="68"/>
      <c r="G122" s="104"/>
      <c r="H122" s="69"/>
      <c r="I122" s="160"/>
      <c r="J122" s="73" t="str">
        <f t="shared" si="8"/>
        <v/>
      </c>
      <c r="K122" s="73" t="str">
        <f t="shared" si="9"/>
        <v/>
      </c>
      <c r="L122" s="73" t="str">
        <f t="shared" si="10"/>
        <v/>
      </c>
      <c r="M122" s="73" t="str">
        <f t="shared" si="11"/>
        <v/>
      </c>
      <c r="N122" s="129"/>
      <c r="P122" s="13"/>
      <c r="AD122" s="13"/>
      <c r="AE122" s="13"/>
    </row>
    <row r="123" spans="1:31" ht="13.9" customHeight="1" x14ac:dyDescent="0.2">
      <c r="A123" s="124"/>
      <c r="B123" s="124"/>
      <c r="C123" s="65"/>
      <c r="D123" s="66"/>
      <c r="E123" s="67"/>
      <c r="F123" s="68"/>
      <c r="G123" s="104"/>
      <c r="H123" s="69"/>
      <c r="I123" s="160"/>
      <c r="J123" s="73" t="str">
        <f t="shared" si="8"/>
        <v/>
      </c>
      <c r="K123" s="73" t="str">
        <f t="shared" si="9"/>
        <v/>
      </c>
      <c r="L123" s="73" t="str">
        <f t="shared" si="10"/>
        <v/>
      </c>
      <c r="M123" s="73" t="str">
        <f t="shared" si="11"/>
        <v/>
      </c>
      <c r="N123" s="129"/>
      <c r="P123" s="13"/>
      <c r="AD123" s="13"/>
      <c r="AE123" s="13"/>
    </row>
    <row r="124" spans="1:31" ht="13.9" customHeight="1" x14ac:dyDescent="0.2">
      <c r="A124" s="124"/>
      <c r="B124" s="124"/>
      <c r="C124" s="65"/>
      <c r="D124" s="66"/>
      <c r="E124" s="67"/>
      <c r="F124" s="68"/>
      <c r="G124" s="104"/>
      <c r="H124" s="69"/>
      <c r="I124" s="160"/>
      <c r="J124" s="73" t="str">
        <f t="shared" si="8"/>
        <v/>
      </c>
      <c r="K124" s="73" t="str">
        <f t="shared" si="9"/>
        <v/>
      </c>
      <c r="L124" s="73" t="str">
        <f t="shared" si="10"/>
        <v/>
      </c>
      <c r="M124" s="73" t="str">
        <f t="shared" si="11"/>
        <v/>
      </c>
      <c r="N124" s="129"/>
      <c r="P124" s="13"/>
      <c r="AD124" s="13"/>
      <c r="AE124" s="13"/>
    </row>
    <row r="125" spans="1:31" ht="13.9" customHeight="1" x14ac:dyDescent="0.2">
      <c r="A125" s="124"/>
      <c r="B125" s="124"/>
      <c r="C125" s="65"/>
      <c r="D125" s="66"/>
      <c r="E125" s="67"/>
      <c r="F125" s="68"/>
      <c r="G125" s="104"/>
      <c r="H125" s="69"/>
      <c r="I125" s="160"/>
      <c r="J125" s="73" t="str">
        <f t="shared" si="8"/>
        <v/>
      </c>
      <c r="K125" s="73" t="str">
        <f t="shared" si="9"/>
        <v/>
      </c>
      <c r="L125" s="73" t="str">
        <f t="shared" si="10"/>
        <v/>
      </c>
      <c r="M125" s="73" t="str">
        <f t="shared" si="11"/>
        <v/>
      </c>
      <c r="N125" s="129"/>
      <c r="P125" s="13"/>
      <c r="AD125" s="13"/>
      <c r="AE125" s="13"/>
    </row>
    <row r="126" spans="1:31" ht="13.9" customHeight="1" x14ac:dyDescent="0.2">
      <c r="A126" s="124"/>
      <c r="B126" s="124"/>
      <c r="C126" s="65"/>
      <c r="D126" s="66"/>
      <c r="E126" s="67"/>
      <c r="F126" s="68"/>
      <c r="G126" s="104"/>
      <c r="H126" s="69"/>
      <c r="I126" s="160"/>
      <c r="J126" s="73" t="str">
        <f t="shared" si="8"/>
        <v/>
      </c>
      <c r="K126" s="73" t="str">
        <f t="shared" si="9"/>
        <v/>
      </c>
      <c r="L126" s="73" t="str">
        <f t="shared" si="10"/>
        <v/>
      </c>
      <c r="M126" s="73" t="str">
        <f t="shared" si="11"/>
        <v/>
      </c>
      <c r="N126" s="129"/>
      <c r="P126" s="13"/>
      <c r="AD126" s="13"/>
      <c r="AE126" s="13"/>
    </row>
    <row r="127" spans="1:31" ht="13.9" customHeight="1" x14ac:dyDescent="0.2">
      <c r="A127" s="124"/>
      <c r="B127" s="124"/>
      <c r="C127" s="65"/>
      <c r="D127" s="66"/>
      <c r="E127" s="67"/>
      <c r="F127" s="68"/>
      <c r="G127" s="104"/>
      <c r="H127" s="69"/>
      <c r="I127" s="160"/>
      <c r="J127" s="73" t="str">
        <f t="shared" si="8"/>
        <v/>
      </c>
      <c r="K127" s="73" t="str">
        <f t="shared" si="9"/>
        <v/>
      </c>
      <c r="L127" s="73" t="str">
        <f t="shared" si="10"/>
        <v/>
      </c>
      <c r="M127" s="73" t="str">
        <f t="shared" si="11"/>
        <v/>
      </c>
      <c r="N127" s="129"/>
      <c r="P127" s="13"/>
      <c r="AD127" s="13"/>
      <c r="AE127" s="13"/>
    </row>
    <row r="128" spans="1:31" ht="13.9" customHeight="1" x14ac:dyDescent="0.2">
      <c r="A128" s="124"/>
      <c r="B128" s="124"/>
      <c r="C128" s="65"/>
      <c r="D128" s="66"/>
      <c r="E128" s="67"/>
      <c r="F128" s="68"/>
      <c r="G128" s="104"/>
      <c r="H128" s="69"/>
      <c r="I128" s="160"/>
      <c r="J128" s="73" t="str">
        <f t="shared" si="8"/>
        <v/>
      </c>
      <c r="K128" s="73" t="str">
        <f t="shared" si="9"/>
        <v/>
      </c>
      <c r="L128" s="73" t="str">
        <f t="shared" si="10"/>
        <v/>
      </c>
      <c r="M128" s="73" t="str">
        <f t="shared" si="11"/>
        <v/>
      </c>
      <c r="N128" s="129"/>
      <c r="P128" s="13"/>
      <c r="AD128" s="13"/>
      <c r="AE128" s="13"/>
    </row>
    <row r="129" spans="1:31" ht="13.9" customHeight="1" x14ac:dyDescent="0.2">
      <c r="A129" s="124"/>
      <c r="B129" s="124"/>
      <c r="C129" s="65"/>
      <c r="D129" s="66"/>
      <c r="E129" s="67"/>
      <c r="F129" s="68"/>
      <c r="G129" s="104"/>
      <c r="H129" s="69"/>
      <c r="I129" s="160"/>
      <c r="J129" s="73" t="str">
        <f t="shared" si="8"/>
        <v/>
      </c>
      <c r="K129" s="73" t="str">
        <f t="shared" si="9"/>
        <v/>
      </c>
      <c r="L129" s="73" t="str">
        <f t="shared" si="10"/>
        <v/>
      </c>
      <c r="M129" s="73" t="str">
        <f t="shared" si="11"/>
        <v/>
      </c>
      <c r="N129" s="129"/>
      <c r="P129" s="13"/>
      <c r="AD129" s="13"/>
      <c r="AE129" s="13"/>
    </row>
    <row r="130" spans="1:31" ht="13.9" customHeight="1" x14ac:dyDescent="0.2">
      <c r="A130" s="124"/>
      <c r="B130" s="124"/>
      <c r="C130" s="65"/>
      <c r="D130" s="66"/>
      <c r="E130" s="67"/>
      <c r="F130" s="68"/>
      <c r="G130" s="104"/>
      <c r="H130" s="69"/>
      <c r="I130" s="160"/>
      <c r="J130" s="73" t="str">
        <f t="shared" si="8"/>
        <v/>
      </c>
      <c r="K130" s="73" t="str">
        <f t="shared" si="9"/>
        <v/>
      </c>
      <c r="L130" s="73" t="str">
        <f t="shared" si="10"/>
        <v/>
      </c>
      <c r="M130" s="73" t="str">
        <f t="shared" si="11"/>
        <v/>
      </c>
      <c r="N130" s="129"/>
      <c r="P130" s="13"/>
      <c r="AD130" s="13"/>
      <c r="AE130" s="13"/>
    </row>
    <row r="131" spans="1:31" ht="13.9" customHeight="1" x14ac:dyDescent="0.2">
      <c r="A131" s="124"/>
      <c r="B131" s="124"/>
      <c r="C131" s="65"/>
      <c r="D131" s="66"/>
      <c r="E131" s="67"/>
      <c r="F131" s="68"/>
      <c r="G131" s="104"/>
      <c r="H131" s="69"/>
      <c r="I131" s="160"/>
      <c r="J131" s="73" t="str">
        <f t="shared" si="8"/>
        <v/>
      </c>
      <c r="K131" s="73" t="str">
        <f t="shared" si="9"/>
        <v/>
      </c>
      <c r="L131" s="73" t="str">
        <f t="shared" si="10"/>
        <v/>
      </c>
      <c r="M131" s="73" t="str">
        <f t="shared" si="11"/>
        <v/>
      </c>
      <c r="N131" s="129"/>
      <c r="P131" s="13"/>
      <c r="AD131" s="13"/>
      <c r="AE131" s="13"/>
    </row>
    <row r="132" spans="1:31" ht="13.9" customHeight="1" x14ac:dyDescent="0.2">
      <c r="A132" s="124"/>
      <c r="B132" s="124"/>
      <c r="C132" s="65"/>
      <c r="D132" s="66"/>
      <c r="E132" s="67"/>
      <c r="F132" s="68"/>
      <c r="G132" s="104"/>
      <c r="H132" s="69"/>
      <c r="I132" s="160"/>
      <c r="J132" s="73" t="str">
        <f t="shared" si="8"/>
        <v/>
      </c>
      <c r="K132" s="73" t="str">
        <f t="shared" si="9"/>
        <v/>
      </c>
      <c r="L132" s="73" t="str">
        <f t="shared" si="10"/>
        <v/>
      </c>
      <c r="M132" s="73" t="str">
        <f t="shared" si="11"/>
        <v/>
      </c>
      <c r="N132" s="129"/>
      <c r="P132" s="13"/>
      <c r="AD132" s="13"/>
      <c r="AE132" s="13"/>
    </row>
    <row r="133" spans="1:31" ht="13.9" customHeight="1" x14ac:dyDescent="0.2">
      <c r="A133" s="124"/>
      <c r="B133" s="124"/>
      <c r="C133" s="65"/>
      <c r="D133" s="66"/>
      <c r="E133" s="67"/>
      <c r="F133" s="68"/>
      <c r="G133" s="104"/>
      <c r="H133" s="69"/>
      <c r="I133" s="160"/>
      <c r="J133" s="73" t="str">
        <f t="shared" si="8"/>
        <v/>
      </c>
      <c r="K133" s="73" t="str">
        <f t="shared" si="9"/>
        <v/>
      </c>
      <c r="L133" s="73" t="str">
        <f t="shared" si="10"/>
        <v/>
      </c>
      <c r="M133" s="73" t="str">
        <f t="shared" si="11"/>
        <v/>
      </c>
      <c r="N133" s="129"/>
      <c r="P133" s="13"/>
      <c r="AD133" s="13"/>
      <c r="AE133" s="13"/>
    </row>
    <row r="134" spans="1:31" ht="13.9" customHeight="1" x14ac:dyDescent="0.2">
      <c r="A134" s="124"/>
      <c r="B134" s="124"/>
      <c r="C134" s="65"/>
      <c r="D134" s="66"/>
      <c r="E134" s="67"/>
      <c r="F134" s="68"/>
      <c r="G134" s="104"/>
      <c r="H134" s="69"/>
      <c r="I134" s="160"/>
      <c r="J134" s="73" t="str">
        <f t="shared" si="8"/>
        <v/>
      </c>
      <c r="K134" s="73" t="str">
        <f t="shared" si="9"/>
        <v/>
      </c>
      <c r="L134" s="73" t="str">
        <f t="shared" si="10"/>
        <v/>
      </c>
      <c r="M134" s="73" t="str">
        <f t="shared" si="11"/>
        <v/>
      </c>
      <c r="N134" s="129"/>
      <c r="P134" s="13"/>
      <c r="AD134" s="13"/>
      <c r="AE134" s="13"/>
    </row>
    <row r="135" spans="1:31" ht="13.9" customHeight="1" x14ac:dyDescent="0.2">
      <c r="A135" s="124"/>
      <c r="B135" s="124"/>
      <c r="C135" s="65"/>
      <c r="D135" s="66"/>
      <c r="E135" s="67"/>
      <c r="F135" s="68"/>
      <c r="G135" s="104"/>
      <c r="H135" s="69"/>
      <c r="I135" s="160"/>
      <c r="J135" s="73" t="str">
        <f t="shared" si="8"/>
        <v/>
      </c>
      <c r="K135" s="73" t="str">
        <f t="shared" si="9"/>
        <v/>
      </c>
      <c r="L135" s="73" t="str">
        <f t="shared" si="10"/>
        <v/>
      </c>
      <c r="M135" s="73" t="str">
        <f t="shared" si="11"/>
        <v/>
      </c>
      <c r="N135" s="129"/>
      <c r="P135" s="13"/>
      <c r="AD135" s="13"/>
      <c r="AE135" s="13"/>
    </row>
    <row r="136" spans="1:31" ht="13.9" customHeight="1" x14ac:dyDescent="0.2">
      <c r="A136" s="124"/>
      <c r="B136" s="124"/>
      <c r="C136" s="65"/>
      <c r="D136" s="66"/>
      <c r="E136" s="67"/>
      <c r="F136" s="68"/>
      <c r="G136" s="104"/>
      <c r="H136" s="69"/>
      <c r="I136" s="160"/>
      <c r="J136" s="73" t="str">
        <f t="shared" si="8"/>
        <v/>
      </c>
      <c r="K136" s="73" t="str">
        <f t="shared" si="9"/>
        <v/>
      </c>
      <c r="L136" s="73" t="str">
        <f t="shared" si="10"/>
        <v/>
      </c>
      <c r="M136" s="73" t="str">
        <f t="shared" si="11"/>
        <v/>
      </c>
      <c r="N136" s="129"/>
      <c r="P136" s="13"/>
      <c r="AD136" s="13"/>
      <c r="AE136" s="13"/>
    </row>
    <row r="137" spans="1:31" ht="13.9" customHeight="1" x14ac:dyDescent="0.2">
      <c r="A137" s="124"/>
      <c r="B137" s="124"/>
      <c r="C137" s="65"/>
      <c r="D137" s="66"/>
      <c r="E137" s="67"/>
      <c r="F137" s="68"/>
      <c r="G137" s="104"/>
      <c r="H137" s="69"/>
      <c r="I137" s="160"/>
      <c r="J137" s="73" t="str">
        <f t="shared" si="8"/>
        <v/>
      </c>
      <c r="K137" s="73" t="str">
        <f t="shared" si="9"/>
        <v/>
      </c>
      <c r="L137" s="73" t="str">
        <f t="shared" si="10"/>
        <v/>
      </c>
      <c r="M137" s="73" t="str">
        <f t="shared" si="11"/>
        <v/>
      </c>
      <c r="N137" s="129"/>
      <c r="P137" s="13"/>
      <c r="AD137" s="13"/>
      <c r="AE137" s="13"/>
    </row>
    <row r="138" spans="1:31" ht="13.9" customHeight="1" x14ac:dyDescent="0.2">
      <c r="A138" s="124"/>
      <c r="B138" s="124"/>
      <c r="C138" s="65"/>
      <c r="D138" s="66"/>
      <c r="E138" s="67"/>
      <c r="F138" s="68"/>
      <c r="G138" s="104"/>
      <c r="H138" s="69"/>
      <c r="I138" s="160"/>
      <c r="J138" s="73" t="str">
        <f t="shared" si="8"/>
        <v/>
      </c>
      <c r="K138" s="73" t="str">
        <f t="shared" si="9"/>
        <v/>
      </c>
      <c r="L138" s="73" t="str">
        <f t="shared" si="10"/>
        <v/>
      </c>
      <c r="M138" s="73" t="str">
        <f t="shared" si="11"/>
        <v/>
      </c>
      <c r="N138" s="129"/>
      <c r="P138" s="13"/>
      <c r="AD138" s="13"/>
      <c r="AE138" s="13"/>
    </row>
    <row r="139" spans="1:31" ht="13.9" customHeight="1" x14ac:dyDescent="0.2">
      <c r="A139" s="124"/>
      <c r="B139" s="124"/>
      <c r="C139" s="65"/>
      <c r="D139" s="66"/>
      <c r="E139" s="67"/>
      <c r="F139" s="68"/>
      <c r="G139" s="104"/>
      <c r="H139" s="69"/>
      <c r="I139" s="160"/>
      <c r="J139" s="73" t="str">
        <f t="shared" si="8"/>
        <v/>
      </c>
      <c r="K139" s="73" t="str">
        <f t="shared" si="9"/>
        <v/>
      </c>
      <c r="L139" s="73" t="str">
        <f t="shared" si="10"/>
        <v/>
      </c>
      <c r="M139" s="73" t="str">
        <f t="shared" si="11"/>
        <v/>
      </c>
      <c r="N139" s="129"/>
      <c r="P139" s="13"/>
      <c r="AD139" s="13"/>
      <c r="AE139" s="13"/>
    </row>
    <row r="140" spans="1:31" ht="13.9" customHeight="1" x14ac:dyDescent="0.2">
      <c r="A140" s="124"/>
      <c r="B140" s="124"/>
      <c r="C140" s="65"/>
      <c r="D140" s="66"/>
      <c r="E140" s="67"/>
      <c r="F140" s="68"/>
      <c r="G140" s="104"/>
      <c r="H140" s="69"/>
      <c r="I140" s="160"/>
      <c r="J140" s="73" t="str">
        <f t="shared" si="8"/>
        <v/>
      </c>
      <c r="K140" s="73" t="str">
        <f t="shared" si="9"/>
        <v/>
      </c>
      <c r="L140" s="73" t="str">
        <f t="shared" si="10"/>
        <v/>
      </c>
      <c r="M140" s="73" t="str">
        <f t="shared" si="11"/>
        <v/>
      </c>
      <c r="N140" s="129"/>
      <c r="P140" s="13"/>
      <c r="AD140" s="13"/>
      <c r="AE140" s="13"/>
    </row>
    <row r="141" spans="1:31" ht="13.9" customHeight="1" x14ac:dyDescent="0.2">
      <c r="A141" s="124"/>
      <c r="B141" s="124"/>
      <c r="C141" s="65"/>
      <c r="D141" s="66"/>
      <c r="E141" s="67"/>
      <c r="F141" s="68"/>
      <c r="G141" s="104"/>
      <c r="H141" s="69"/>
      <c r="I141" s="160"/>
      <c r="J141" s="73" t="str">
        <f t="shared" si="8"/>
        <v/>
      </c>
      <c r="K141" s="73" t="str">
        <f t="shared" si="9"/>
        <v/>
      </c>
      <c r="L141" s="73" t="str">
        <f t="shared" si="10"/>
        <v/>
      </c>
      <c r="M141" s="73" t="str">
        <f t="shared" si="11"/>
        <v/>
      </c>
      <c r="N141" s="129"/>
      <c r="P141" s="13"/>
      <c r="AD141" s="13"/>
      <c r="AE141" s="13"/>
    </row>
    <row r="142" spans="1:31" ht="13.9" customHeight="1" x14ac:dyDescent="0.2">
      <c r="A142" s="124"/>
      <c r="B142" s="124"/>
      <c r="C142" s="65"/>
      <c r="D142" s="66"/>
      <c r="E142" s="67"/>
      <c r="F142" s="68"/>
      <c r="G142" s="104"/>
      <c r="H142" s="69"/>
      <c r="I142" s="160"/>
      <c r="J142" s="73" t="str">
        <f t="shared" si="8"/>
        <v/>
      </c>
      <c r="K142" s="73" t="str">
        <f t="shared" si="9"/>
        <v/>
      </c>
      <c r="L142" s="73" t="str">
        <f t="shared" si="10"/>
        <v/>
      </c>
      <c r="M142" s="73" t="str">
        <f t="shared" si="11"/>
        <v/>
      </c>
      <c r="N142" s="129"/>
      <c r="P142" s="13"/>
      <c r="AD142" s="13"/>
      <c r="AE142" s="13"/>
    </row>
    <row r="143" spans="1:31" ht="13.9" customHeight="1" x14ac:dyDescent="0.2">
      <c r="A143" s="124"/>
      <c r="B143" s="124"/>
      <c r="C143" s="65"/>
      <c r="D143" s="66"/>
      <c r="E143" s="67"/>
      <c r="F143" s="68"/>
      <c r="G143" s="104"/>
      <c r="H143" s="69"/>
      <c r="I143" s="160"/>
      <c r="J143" s="73" t="str">
        <f t="shared" si="8"/>
        <v/>
      </c>
      <c r="K143" s="73" t="str">
        <f t="shared" si="9"/>
        <v/>
      </c>
      <c r="L143" s="73" t="str">
        <f t="shared" si="10"/>
        <v/>
      </c>
      <c r="M143" s="73" t="str">
        <f t="shared" si="11"/>
        <v/>
      </c>
      <c r="N143" s="129"/>
      <c r="P143" s="13"/>
      <c r="AD143" s="13"/>
      <c r="AE143" s="13"/>
    </row>
    <row r="144" spans="1:31" ht="13.9" customHeight="1" x14ac:dyDescent="0.2">
      <c r="A144" s="124"/>
      <c r="B144" s="124"/>
      <c r="C144" s="65"/>
      <c r="D144" s="66"/>
      <c r="E144" s="67"/>
      <c r="F144" s="68"/>
      <c r="G144" s="104"/>
      <c r="H144" s="69"/>
      <c r="I144" s="160"/>
      <c r="J144" s="73" t="str">
        <f t="shared" si="8"/>
        <v/>
      </c>
      <c r="K144" s="73" t="str">
        <f t="shared" si="9"/>
        <v/>
      </c>
      <c r="L144" s="73" t="str">
        <f t="shared" si="10"/>
        <v/>
      </c>
      <c r="M144" s="73" t="str">
        <f t="shared" si="11"/>
        <v/>
      </c>
      <c r="N144" s="129"/>
      <c r="P144" s="13"/>
      <c r="AD144" s="13"/>
      <c r="AE144" s="13"/>
    </row>
    <row r="145" spans="1:31" ht="13.9" customHeight="1" x14ac:dyDescent="0.2">
      <c r="A145" s="124"/>
      <c r="B145" s="124"/>
      <c r="C145" s="65"/>
      <c r="D145" s="66"/>
      <c r="E145" s="67"/>
      <c r="F145" s="68"/>
      <c r="G145" s="104"/>
      <c r="H145" s="69"/>
      <c r="I145" s="160"/>
      <c r="J145" s="73" t="str">
        <f t="shared" si="8"/>
        <v/>
      </c>
      <c r="K145" s="73" t="str">
        <f t="shared" si="9"/>
        <v/>
      </c>
      <c r="L145" s="73" t="str">
        <f t="shared" si="10"/>
        <v/>
      </c>
      <c r="M145" s="73" t="str">
        <f t="shared" si="11"/>
        <v/>
      </c>
      <c r="N145" s="129"/>
      <c r="P145" s="13"/>
      <c r="AD145" s="13"/>
      <c r="AE145" s="13"/>
    </row>
    <row r="146" spans="1:31" ht="13.9" customHeight="1" x14ac:dyDescent="0.2">
      <c r="A146" s="124"/>
      <c r="B146" s="124"/>
      <c r="C146" s="65"/>
      <c r="D146" s="66"/>
      <c r="E146" s="67"/>
      <c r="F146" s="68"/>
      <c r="G146" s="104"/>
      <c r="H146" s="69"/>
      <c r="I146" s="160"/>
      <c r="J146" s="73" t="str">
        <f t="shared" si="8"/>
        <v/>
      </c>
      <c r="K146" s="73" t="str">
        <f t="shared" si="9"/>
        <v/>
      </c>
      <c r="L146" s="73" t="str">
        <f t="shared" si="10"/>
        <v/>
      </c>
      <c r="M146" s="73" t="str">
        <f t="shared" si="11"/>
        <v/>
      </c>
      <c r="N146" s="129"/>
      <c r="P146" s="13"/>
      <c r="AD146" s="13"/>
      <c r="AE146" s="13"/>
    </row>
    <row r="147" spans="1:31" ht="13.9" customHeight="1" x14ac:dyDescent="0.2">
      <c r="A147" s="124"/>
      <c r="B147" s="124"/>
      <c r="C147" s="65"/>
      <c r="D147" s="66"/>
      <c r="E147" s="67"/>
      <c r="F147" s="68"/>
      <c r="G147" s="104"/>
      <c r="H147" s="69"/>
      <c r="I147" s="160"/>
      <c r="J147" s="73" t="str">
        <f t="shared" si="8"/>
        <v/>
      </c>
      <c r="K147" s="73" t="str">
        <f t="shared" si="9"/>
        <v/>
      </c>
      <c r="L147" s="73" t="str">
        <f t="shared" si="10"/>
        <v/>
      </c>
      <c r="M147" s="73" t="str">
        <f t="shared" si="11"/>
        <v/>
      </c>
      <c r="N147" s="129"/>
      <c r="P147" s="13"/>
      <c r="AD147" s="13"/>
      <c r="AE147" s="13"/>
    </row>
    <row r="148" spans="1:31" ht="13.9" customHeight="1" x14ac:dyDescent="0.2">
      <c r="A148" s="124"/>
      <c r="B148" s="124"/>
      <c r="C148" s="65"/>
      <c r="D148" s="66"/>
      <c r="E148" s="67"/>
      <c r="F148" s="68"/>
      <c r="G148" s="104"/>
      <c r="H148" s="69"/>
      <c r="I148" s="160"/>
      <c r="J148" s="73" t="str">
        <f t="shared" si="8"/>
        <v/>
      </c>
      <c r="K148" s="73" t="str">
        <f t="shared" si="9"/>
        <v/>
      </c>
      <c r="L148" s="73" t="str">
        <f t="shared" si="10"/>
        <v/>
      </c>
      <c r="M148" s="73" t="str">
        <f t="shared" si="11"/>
        <v/>
      </c>
      <c r="N148" s="129"/>
      <c r="P148" s="13"/>
      <c r="AD148" s="13"/>
      <c r="AE148" s="13"/>
    </row>
    <row r="149" spans="1:31" ht="13.9" customHeight="1" x14ac:dyDescent="0.2">
      <c r="A149" s="124"/>
      <c r="B149" s="124"/>
      <c r="C149" s="65"/>
      <c r="D149" s="66"/>
      <c r="E149" s="67"/>
      <c r="F149" s="68"/>
      <c r="G149" s="104"/>
      <c r="H149" s="69"/>
      <c r="I149" s="160"/>
      <c r="J149" s="73" t="str">
        <f t="shared" si="8"/>
        <v/>
      </c>
      <c r="K149" s="73" t="str">
        <f t="shared" si="9"/>
        <v/>
      </c>
      <c r="L149" s="73" t="str">
        <f t="shared" si="10"/>
        <v/>
      </c>
      <c r="M149" s="73" t="str">
        <f t="shared" si="11"/>
        <v/>
      </c>
      <c r="N149" s="129"/>
      <c r="P149" s="13"/>
      <c r="AD149" s="13"/>
      <c r="AE149" s="13"/>
    </row>
    <row r="150" spans="1:31" ht="13.9" customHeight="1" x14ac:dyDescent="0.2">
      <c r="A150" s="124"/>
      <c r="B150" s="124"/>
      <c r="C150" s="65"/>
      <c r="D150" s="66"/>
      <c r="E150" s="67"/>
      <c r="F150" s="68"/>
      <c r="G150" s="104"/>
      <c r="H150" s="69"/>
      <c r="I150" s="160"/>
      <c r="J150" s="73" t="str">
        <f t="shared" si="8"/>
        <v/>
      </c>
      <c r="K150" s="73" t="str">
        <f t="shared" si="9"/>
        <v/>
      </c>
      <c r="L150" s="73" t="str">
        <f t="shared" si="10"/>
        <v/>
      </c>
      <c r="M150" s="73" t="str">
        <f t="shared" si="11"/>
        <v/>
      </c>
      <c r="N150" s="129"/>
      <c r="P150" s="13"/>
      <c r="AD150" s="13"/>
      <c r="AE150" s="13"/>
    </row>
    <row r="151" spans="1:31" ht="13.9" customHeight="1" x14ac:dyDescent="0.2">
      <c r="A151" s="124"/>
      <c r="B151" s="124"/>
      <c r="C151" s="65"/>
      <c r="D151" s="66"/>
      <c r="E151" s="67"/>
      <c r="F151" s="68"/>
      <c r="G151" s="104"/>
      <c r="H151" s="69"/>
      <c r="I151" s="160"/>
      <c r="J151" s="73" t="str">
        <f t="shared" si="8"/>
        <v/>
      </c>
      <c r="K151" s="73" t="str">
        <f t="shared" si="9"/>
        <v/>
      </c>
      <c r="L151" s="73" t="str">
        <f t="shared" si="10"/>
        <v/>
      </c>
      <c r="M151" s="73" t="str">
        <f t="shared" si="11"/>
        <v/>
      </c>
      <c r="N151" s="129"/>
      <c r="P151" s="13"/>
      <c r="AD151" s="13"/>
      <c r="AE151" s="13"/>
    </row>
    <row r="152" spans="1:31" ht="13.9" customHeight="1" x14ac:dyDescent="0.2">
      <c r="A152" s="124"/>
      <c r="B152" s="124"/>
      <c r="C152" s="65"/>
      <c r="D152" s="66"/>
      <c r="E152" s="67"/>
      <c r="F152" s="68"/>
      <c r="G152" s="104"/>
      <c r="H152" s="69"/>
      <c r="I152" s="160"/>
      <c r="J152" s="73" t="str">
        <f t="shared" si="8"/>
        <v/>
      </c>
      <c r="K152" s="73" t="str">
        <f t="shared" si="9"/>
        <v/>
      </c>
      <c r="L152" s="73" t="str">
        <f t="shared" si="10"/>
        <v/>
      </c>
      <c r="M152" s="73" t="str">
        <f t="shared" si="11"/>
        <v/>
      </c>
      <c r="N152" s="129"/>
      <c r="P152" s="13"/>
      <c r="AD152" s="13"/>
      <c r="AE152" s="13"/>
    </row>
    <row r="153" spans="1:31" ht="13.9" customHeight="1" x14ac:dyDescent="0.2">
      <c r="A153" s="124"/>
      <c r="B153" s="124"/>
      <c r="C153" s="65"/>
      <c r="D153" s="66"/>
      <c r="E153" s="67"/>
      <c r="F153" s="68"/>
      <c r="G153" s="104"/>
      <c r="H153" s="69"/>
      <c r="I153" s="160"/>
      <c r="J153" s="73" t="str">
        <f t="shared" si="8"/>
        <v/>
      </c>
      <c r="K153" s="73" t="str">
        <f t="shared" si="9"/>
        <v/>
      </c>
      <c r="L153" s="73" t="str">
        <f t="shared" si="10"/>
        <v/>
      </c>
      <c r="M153" s="73" t="str">
        <f t="shared" si="11"/>
        <v/>
      </c>
      <c r="N153" s="129"/>
      <c r="P153" s="13"/>
      <c r="AD153" s="13"/>
      <c r="AE153" s="13"/>
    </row>
    <row r="154" spans="1:31" ht="13.9" customHeight="1" x14ac:dyDescent="0.2">
      <c r="A154" s="124"/>
      <c r="B154" s="124"/>
      <c r="C154" s="65"/>
      <c r="D154" s="66"/>
      <c r="E154" s="67"/>
      <c r="F154" s="68"/>
      <c r="G154" s="104"/>
      <c r="H154" s="69"/>
      <c r="I154" s="160"/>
      <c r="J154" s="73" t="str">
        <f t="shared" si="8"/>
        <v/>
      </c>
      <c r="K154" s="73" t="str">
        <f t="shared" si="9"/>
        <v/>
      </c>
      <c r="L154" s="73" t="str">
        <f t="shared" si="10"/>
        <v/>
      </c>
      <c r="M154" s="73" t="str">
        <f t="shared" si="11"/>
        <v/>
      </c>
      <c r="N154" s="129"/>
      <c r="P154" s="13"/>
      <c r="AD154" s="13"/>
      <c r="AE154" s="13"/>
    </row>
    <row r="155" spans="1:31" ht="13.9" customHeight="1" x14ac:dyDescent="0.2">
      <c r="A155" s="124"/>
      <c r="B155" s="124"/>
      <c r="C155" s="65"/>
      <c r="D155" s="66"/>
      <c r="E155" s="67"/>
      <c r="F155" s="68"/>
      <c r="G155" s="104"/>
      <c r="H155" s="69"/>
      <c r="I155" s="160"/>
      <c r="J155" s="73" t="str">
        <f t="shared" ref="J155:J218" si="12">IF(H155="R",I155*1000/(220*0.85),"")</f>
        <v/>
      </c>
      <c r="K155" s="73" t="str">
        <f t="shared" ref="K155:K218" si="13">IF(H155="S",I155*1000/(220*0.85),"")</f>
        <v/>
      </c>
      <c r="L155" s="73" t="str">
        <f t="shared" ref="L155:L218" si="14">IF(H155="T",I155*1000/(220*0.85),"")</f>
        <v/>
      </c>
      <c r="M155" s="73" t="str">
        <f t="shared" ref="M155:M218" si="15">IF(H155="RST",I155*1000/(380*1.73*0.85),"")</f>
        <v/>
      </c>
      <c r="N155" s="129"/>
      <c r="P155" s="13"/>
      <c r="AD155" s="13"/>
      <c r="AE155" s="13"/>
    </row>
    <row r="156" spans="1:31" ht="13.9" customHeight="1" x14ac:dyDescent="0.2">
      <c r="A156" s="124"/>
      <c r="B156" s="124"/>
      <c r="C156" s="65"/>
      <c r="D156" s="66"/>
      <c r="E156" s="67"/>
      <c r="F156" s="68"/>
      <c r="G156" s="104"/>
      <c r="H156" s="69"/>
      <c r="I156" s="160"/>
      <c r="J156" s="73" t="str">
        <f t="shared" si="12"/>
        <v/>
      </c>
      <c r="K156" s="73" t="str">
        <f t="shared" si="13"/>
        <v/>
      </c>
      <c r="L156" s="73" t="str">
        <f t="shared" si="14"/>
        <v/>
      </c>
      <c r="M156" s="73" t="str">
        <f t="shared" si="15"/>
        <v/>
      </c>
      <c r="N156" s="129"/>
      <c r="P156" s="13"/>
      <c r="AD156" s="13"/>
      <c r="AE156" s="13"/>
    </row>
    <row r="157" spans="1:31" ht="13.9" customHeight="1" x14ac:dyDescent="0.2">
      <c r="A157" s="124"/>
      <c r="B157" s="124"/>
      <c r="C157" s="65"/>
      <c r="D157" s="66"/>
      <c r="E157" s="67"/>
      <c r="F157" s="68"/>
      <c r="G157" s="104"/>
      <c r="H157" s="69"/>
      <c r="I157" s="160"/>
      <c r="J157" s="73" t="str">
        <f t="shared" si="12"/>
        <v/>
      </c>
      <c r="K157" s="73" t="str">
        <f t="shared" si="13"/>
        <v/>
      </c>
      <c r="L157" s="73" t="str">
        <f t="shared" si="14"/>
        <v/>
      </c>
      <c r="M157" s="73" t="str">
        <f t="shared" si="15"/>
        <v/>
      </c>
      <c r="N157" s="129"/>
      <c r="P157" s="13"/>
      <c r="AD157" s="13"/>
      <c r="AE157" s="13"/>
    </row>
    <row r="158" spans="1:31" ht="13.9" customHeight="1" x14ac:dyDescent="0.2">
      <c r="A158" s="124"/>
      <c r="B158" s="124"/>
      <c r="C158" s="65"/>
      <c r="D158" s="66"/>
      <c r="E158" s="67"/>
      <c r="F158" s="68"/>
      <c r="G158" s="104"/>
      <c r="H158" s="69"/>
      <c r="I158" s="160"/>
      <c r="J158" s="73" t="str">
        <f t="shared" si="12"/>
        <v/>
      </c>
      <c r="K158" s="73" t="str">
        <f t="shared" si="13"/>
        <v/>
      </c>
      <c r="L158" s="73" t="str">
        <f t="shared" si="14"/>
        <v/>
      </c>
      <c r="M158" s="73" t="str">
        <f t="shared" si="15"/>
        <v/>
      </c>
      <c r="N158" s="129"/>
      <c r="P158" s="13"/>
      <c r="AD158" s="13"/>
      <c r="AE158" s="13"/>
    </row>
    <row r="159" spans="1:31" ht="13.9" customHeight="1" x14ac:dyDescent="0.2">
      <c r="A159" s="124"/>
      <c r="B159" s="124"/>
      <c r="C159" s="65"/>
      <c r="D159" s="66"/>
      <c r="E159" s="67"/>
      <c r="F159" s="68"/>
      <c r="G159" s="104"/>
      <c r="H159" s="69"/>
      <c r="I159" s="160"/>
      <c r="J159" s="73" t="str">
        <f t="shared" si="12"/>
        <v/>
      </c>
      <c r="K159" s="73" t="str">
        <f t="shared" si="13"/>
        <v/>
      </c>
      <c r="L159" s="73" t="str">
        <f t="shared" si="14"/>
        <v/>
      </c>
      <c r="M159" s="73" t="str">
        <f t="shared" si="15"/>
        <v/>
      </c>
      <c r="N159" s="129"/>
      <c r="P159" s="13"/>
      <c r="AD159" s="13"/>
      <c r="AE159" s="13"/>
    </row>
    <row r="160" spans="1:31" ht="13.9" customHeight="1" x14ac:dyDescent="0.2">
      <c r="A160" s="124"/>
      <c r="B160" s="124"/>
      <c r="C160" s="65"/>
      <c r="D160" s="66"/>
      <c r="E160" s="67"/>
      <c r="F160" s="68"/>
      <c r="G160" s="104"/>
      <c r="H160" s="69"/>
      <c r="I160" s="160"/>
      <c r="J160" s="73" t="str">
        <f t="shared" si="12"/>
        <v/>
      </c>
      <c r="K160" s="73" t="str">
        <f t="shared" si="13"/>
        <v/>
      </c>
      <c r="L160" s="73" t="str">
        <f t="shared" si="14"/>
        <v/>
      </c>
      <c r="M160" s="73" t="str">
        <f t="shared" si="15"/>
        <v/>
      </c>
      <c r="N160" s="129"/>
      <c r="P160" s="13"/>
      <c r="AD160" s="13"/>
      <c r="AE160" s="13"/>
    </row>
    <row r="161" spans="1:31" ht="13.9" customHeight="1" x14ac:dyDescent="0.2">
      <c r="A161" s="124"/>
      <c r="B161" s="124"/>
      <c r="C161" s="65"/>
      <c r="D161" s="66"/>
      <c r="E161" s="67"/>
      <c r="F161" s="68"/>
      <c r="G161" s="104"/>
      <c r="H161" s="69"/>
      <c r="I161" s="160"/>
      <c r="J161" s="73" t="str">
        <f t="shared" si="12"/>
        <v/>
      </c>
      <c r="K161" s="73" t="str">
        <f t="shared" si="13"/>
        <v/>
      </c>
      <c r="L161" s="73" t="str">
        <f t="shared" si="14"/>
        <v/>
      </c>
      <c r="M161" s="73" t="str">
        <f t="shared" si="15"/>
        <v/>
      </c>
      <c r="N161" s="129"/>
      <c r="P161" s="13"/>
      <c r="AD161" s="13"/>
      <c r="AE161" s="13"/>
    </row>
    <row r="162" spans="1:31" ht="13.9" customHeight="1" x14ac:dyDescent="0.2">
      <c r="A162" s="124"/>
      <c r="B162" s="124"/>
      <c r="C162" s="65"/>
      <c r="D162" s="66"/>
      <c r="E162" s="67"/>
      <c r="F162" s="68"/>
      <c r="G162" s="104"/>
      <c r="H162" s="69"/>
      <c r="I162" s="160"/>
      <c r="J162" s="73" t="str">
        <f t="shared" si="12"/>
        <v/>
      </c>
      <c r="K162" s="73" t="str">
        <f t="shared" si="13"/>
        <v/>
      </c>
      <c r="L162" s="73" t="str">
        <f t="shared" si="14"/>
        <v/>
      </c>
      <c r="M162" s="73" t="str">
        <f t="shared" si="15"/>
        <v/>
      </c>
      <c r="N162" s="129"/>
      <c r="P162" s="13"/>
      <c r="AD162" s="13"/>
      <c r="AE162" s="13"/>
    </row>
    <row r="163" spans="1:31" ht="13.9" customHeight="1" x14ac:dyDescent="0.2">
      <c r="A163" s="124"/>
      <c r="B163" s="124"/>
      <c r="C163" s="65"/>
      <c r="D163" s="66"/>
      <c r="E163" s="67"/>
      <c r="F163" s="68"/>
      <c r="G163" s="104"/>
      <c r="H163" s="69"/>
      <c r="I163" s="160"/>
      <c r="J163" s="73" t="str">
        <f t="shared" si="12"/>
        <v/>
      </c>
      <c r="K163" s="73" t="str">
        <f t="shared" si="13"/>
        <v/>
      </c>
      <c r="L163" s="73" t="str">
        <f t="shared" si="14"/>
        <v/>
      </c>
      <c r="M163" s="73" t="str">
        <f t="shared" si="15"/>
        <v/>
      </c>
      <c r="N163" s="129"/>
      <c r="P163" s="13"/>
      <c r="AD163" s="13"/>
      <c r="AE163" s="13"/>
    </row>
    <row r="164" spans="1:31" ht="13.9" customHeight="1" x14ac:dyDescent="0.2">
      <c r="A164" s="124"/>
      <c r="B164" s="124"/>
      <c r="C164" s="65"/>
      <c r="D164" s="66"/>
      <c r="E164" s="67"/>
      <c r="F164" s="68"/>
      <c r="G164" s="104"/>
      <c r="H164" s="69"/>
      <c r="I164" s="160"/>
      <c r="J164" s="73" t="str">
        <f t="shared" si="12"/>
        <v/>
      </c>
      <c r="K164" s="73" t="str">
        <f t="shared" si="13"/>
        <v/>
      </c>
      <c r="L164" s="73" t="str">
        <f t="shared" si="14"/>
        <v/>
      </c>
      <c r="M164" s="73" t="str">
        <f t="shared" si="15"/>
        <v/>
      </c>
      <c r="N164" s="129"/>
      <c r="P164" s="13"/>
      <c r="AD164" s="13"/>
      <c r="AE164" s="13"/>
    </row>
    <row r="165" spans="1:31" ht="13.9" customHeight="1" x14ac:dyDescent="0.2">
      <c r="A165" s="124"/>
      <c r="B165" s="124"/>
      <c r="C165" s="65"/>
      <c r="D165" s="66"/>
      <c r="E165" s="67"/>
      <c r="F165" s="68"/>
      <c r="G165" s="104"/>
      <c r="H165" s="69"/>
      <c r="I165" s="160"/>
      <c r="J165" s="73" t="str">
        <f t="shared" si="12"/>
        <v/>
      </c>
      <c r="K165" s="73" t="str">
        <f t="shared" si="13"/>
        <v/>
      </c>
      <c r="L165" s="73" t="str">
        <f t="shared" si="14"/>
        <v/>
      </c>
      <c r="M165" s="73" t="str">
        <f t="shared" si="15"/>
        <v/>
      </c>
      <c r="N165" s="129"/>
      <c r="P165" s="13"/>
      <c r="AD165" s="13"/>
      <c r="AE165" s="13"/>
    </row>
    <row r="166" spans="1:31" ht="13.9" customHeight="1" x14ac:dyDescent="0.2">
      <c r="A166" s="124"/>
      <c r="B166" s="124"/>
      <c r="C166" s="65"/>
      <c r="D166" s="66"/>
      <c r="E166" s="67"/>
      <c r="F166" s="68"/>
      <c r="G166" s="104"/>
      <c r="H166" s="69"/>
      <c r="I166" s="160"/>
      <c r="J166" s="73" t="str">
        <f t="shared" si="12"/>
        <v/>
      </c>
      <c r="K166" s="73" t="str">
        <f t="shared" si="13"/>
        <v/>
      </c>
      <c r="L166" s="73" t="str">
        <f t="shared" si="14"/>
        <v/>
      </c>
      <c r="M166" s="73" t="str">
        <f t="shared" si="15"/>
        <v/>
      </c>
      <c r="N166" s="129"/>
      <c r="P166" s="13"/>
      <c r="AD166" s="13"/>
      <c r="AE166" s="13"/>
    </row>
    <row r="167" spans="1:31" ht="13.9" customHeight="1" x14ac:dyDescent="0.2">
      <c r="A167" s="124"/>
      <c r="B167" s="124"/>
      <c r="C167" s="65"/>
      <c r="D167" s="66"/>
      <c r="E167" s="67"/>
      <c r="F167" s="68"/>
      <c r="G167" s="104"/>
      <c r="H167" s="69"/>
      <c r="I167" s="160"/>
      <c r="J167" s="73" t="str">
        <f t="shared" si="12"/>
        <v/>
      </c>
      <c r="K167" s="73" t="str">
        <f t="shared" si="13"/>
        <v/>
      </c>
      <c r="L167" s="73" t="str">
        <f t="shared" si="14"/>
        <v/>
      </c>
      <c r="M167" s="73" t="str">
        <f t="shared" si="15"/>
        <v/>
      </c>
      <c r="N167" s="129"/>
      <c r="P167" s="13"/>
      <c r="AD167" s="13"/>
      <c r="AE167" s="13"/>
    </row>
    <row r="168" spans="1:31" ht="13.9" customHeight="1" x14ac:dyDescent="0.2">
      <c r="A168" s="124"/>
      <c r="B168" s="124"/>
      <c r="C168" s="65"/>
      <c r="D168" s="66"/>
      <c r="E168" s="67"/>
      <c r="F168" s="68"/>
      <c r="G168" s="104"/>
      <c r="H168" s="69"/>
      <c r="I168" s="160"/>
      <c r="J168" s="73" t="str">
        <f t="shared" si="12"/>
        <v/>
      </c>
      <c r="K168" s="73" t="str">
        <f t="shared" si="13"/>
        <v/>
      </c>
      <c r="L168" s="73" t="str">
        <f t="shared" si="14"/>
        <v/>
      </c>
      <c r="M168" s="73" t="str">
        <f t="shared" si="15"/>
        <v/>
      </c>
      <c r="N168" s="129"/>
      <c r="P168" s="13"/>
      <c r="AD168" s="13"/>
      <c r="AE168" s="13"/>
    </row>
    <row r="169" spans="1:31" ht="13.9" customHeight="1" x14ac:dyDescent="0.2">
      <c r="A169" s="124"/>
      <c r="B169" s="124"/>
      <c r="C169" s="65"/>
      <c r="D169" s="66"/>
      <c r="E169" s="67"/>
      <c r="F169" s="68"/>
      <c r="G169" s="104"/>
      <c r="H169" s="69"/>
      <c r="I169" s="160"/>
      <c r="J169" s="73" t="str">
        <f t="shared" si="12"/>
        <v/>
      </c>
      <c r="K169" s="73" t="str">
        <f t="shared" si="13"/>
        <v/>
      </c>
      <c r="L169" s="73" t="str">
        <f t="shared" si="14"/>
        <v/>
      </c>
      <c r="M169" s="73" t="str">
        <f t="shared" si="15"/>
        <v/>
      </c>
      <c r="N169" s="129"/>
      <c r="P169" s="13"/>
      <c r="AD169" s="13"/>
      <c r="AE169" s="13"/>
    </row>
    <row r="170" spans="1:31" ht="13.9" customHeight="1" x14ac:dyDescent="0.2">
      <c r="A170" s="124"/>
      <c r="B170" s="124"/>
      <c r="C170" s="65"/>
      <c r="D170" s="66"/>
      <c r="E170" s="67"/>
      <c r="F170" s="68"/>
      <c r="G170" s="104"/>
      <c r="H170" s="69"/>
      <c r="I170" s="160"/>
      <c r="J170" s="73" t="str">
        <f t="shared" si="12"/>
        <v/>
      </c>
      <c r="K170" s="73" t="str">
        <f t="shared" si="13"/>
        <v/>
      </c>
      <c r="L170" s="73" t="str">
        <f t="shared" si="14"/>
        <v/>
      </c>
      <c r="M170" s="73" t="str">
        <f t="shared" si="15"/>
        <v/>
      </c>
      <c r="N170" s="129"/>
      <c r="P170" s="13"/>
      <c r="AD170" s="13"/>
      <c r="AE170" s="13"/>
    </row>
    <row r="171" spans="1:31" ht="13.9" customHeight="1" x14ac:dyDescent="0.2">
      <c r="A171" s="124"/>
      <c r="B171" s="124"/>
      <c r="C171" s="65"/>
      <c r="D171" s="66"/>
      <c r="E171" s="67"/>
      <c r="F171" s="68"/>
      <c r="G171" s="104"/>
      <c r="H171" s="69"/>
      <c r="I171" s="160"/>
      <c r="J171" s="73" t="str">
        <f t="shared" si="12"/>
        <v/>
      </c>
      <c r="K171" s="73" t="str">
        <f t="shared" si="13"/>
        <v/>
      </c>
      <c r="L171" s="73" t="str">
        <f t="shared" si="14"/>
        <v/>
      </c>
      <c r="M171" s="73" t="str">
        <f t="shared" si="15"/>
        <v/>
      </c>
      <c r="N171" s="129"/>
      <c r="P171" s="13"/>
      <c r="AD171" s="13"/>
      <c r="AE171" s="13"/>
    </row>
    <row r="172" spans="1:31" ht="13.9" customHeight="1" x14ac:dyDescent="0.2">
      <c r="A172" s="124"/>
      <c r="B172" s="124"/>
      <c r="C172" s="65"/>
      <c r="D172" s="66"/>
      <c r="E172" s="67"/>
      <c r="F172" s="68"/>
      <c r="G172" s="104"/>
      <c r="H172" s="69"/>
      <c r="I172" s="160"/>
      <c r="J172" s="73" t="str">
        <f t="shared" si="12"/>
        <v/>
      </c>
      <c r="K172" s="73" t="str">
        <f t="shared" si="13"/>
        <v/>
      </c>
      <c r="L172" s="73" t="str">
        <f t="shared" si="14"/>
        <v/>
      </c>
      <c r="M172" s="73" t="str">
        <f t="shared" si="15"/>
        <v/>
      </c>
      <c r="N172" s="129"/>
      <c r="P172" s="13"/>
      <c r="AD172" s="13"/>
      <c r="AE172" s="13"/>
    </row>
    <row r="173" spans="1:31" ht="13.9" customHeight="1" x14ac:dyDescent="0.2">
      <c r="A173" s="124"/>
      <c r="B173" s="124"/>
      <c r="C173" s="65"/>
      <c r="D173" s="66"/>
      <c r="E173" s="67"/>
      <c r="F173" s="68"/>
      <c r="G173" s="104"/>
      <c r="H173" s="69"/>
      <c r="I173" s="160"/>
      <c r="J173" s="73" t="str">
        <f t="shared" si="12"/>
        <v/>
      </c>
      <c r="K173" s="73" t="str">
        <f t="shared" si="13"/>
        <v/>
      </c>
      <c r="L173" s="73" t="str">
        <f t="shared" si="14"/>
        <v/>
      </c>
      <c r="M173" s="73" t="str">
        <f t="shared" si="15"/>
        <v/>
      </c>
      <c r="N173" s="129"/>
      <c r="P173" s="13"/>
      <c r="AD173" s="13"/>
      <c r="AE173" s="13"/>
    </row>
    <row r="174" spans="1:31" ht="13.9" customHeight="1" x14ac:dyDescent="0.2">
      <c r="A174" s="124"/>
      <c r="B174" s="124"/>
      <c r="C174" s="65"/>
      <c r="D174" s="66"/>
      <c r="E174" s="67"/>
      <c r="F174" s="68"/>
      <c r="G174" s="104"/>
      <c r="H174" s="69"/>
      <c r="I174" s="160"/>
      <c r="J174" s="73" t="str">
        <f t="shared" si="12"/>
        <v/>
      </c>
      <c r="K174" s="73" t="str">
        <f t="shared" si="13"/>
        <v/>
      </c>
      <c r="L174" s="73" t="str">
        <f t="shared" si="14"/>
        <v/>
      </c>
      <c r="M174" s="73" t="str">
        <f t="shared" si="15"/>
        <v/>
      </c>
      <c r="N174" s="129"/>
      <c r="P174" s="13"/>
      <c r="AD174" s="13"/>
      <c r="AE174" s="13"/>
    </row>
    <row r="175" spans="1:31" ht="13.9" customHeight="1" x14ac:dyDescent="0.2">
      <c r="A175" s="124"/>
      <c r="B175" s="124"/>
      <c r="C175" s="65"/>
      <c r="D175" s="66"/>
      <c r="E175" s="67"/>
      <c r="F175" s="68"/>
      <c r="G175" s="104"/>
      <c r="H175" s="69"/>
      <c r="I175" s="160"/>
      <c r="J175" s="73" t="str">
        <f t="shared" si="12"/>
        <v/>
      </c>
      <c r="K175" s="73" t="str">
        <f t="shared" si="13"/>
        <v/>
      </c>
      <c r="L175" s="73" t="str">
        <f t="shared" si="14"/>
        <v/>
      </c>
      <c r="M175" s="73" t="str">
        <f t="shared" si="15"/>
        <v/>
      </c>
      <c r="N175" s="129"/>
      <c r="P175" s="13"/>
      <c r="AD175" s="13"/>
      <c r="AE175" s="13"/>
    </row>
    <row r="176" spans="1:31" ht="13.9" customHeight="1" x14ac:dyDescent="0.2">
      <c r="A176" s="124"/>
      <c r="B176" s="124"/>
      <c r="C176" s="65"/>
      <c r="D176" s="66"/>
      <c r="E176" s="67"/>
      <c r="F176" s="68"/>
      <c r="G176" s="104"/>
      <c r="H176" s="69"/>
      <c r="I176" s="160"/>
      <c r="J176" s="73" t="str">
        <f t="shared" si="12"/>
        <v/>
      </c>
      <c r="K176" s="73" t="str">
        <f t="shared" si="13"/>
        <v/>
      </c>
      <c r="L176" s="73" t="str">
        <f t="shared" si="14"/>
        <v/>
      </c>
      <c r="M176" s="73" t="str">
        <f t="shared" si="15"/>
        <v/>
      </c>
      <c r="N176" s="129"/>
      <c r="P176" s="13"/>
      <c r="AD176" s="13"/>
      <c r="AE176" s="13"/>
    </row>
    <row r="177" spans="1:31" ht="13.9" customHeight="1" x14ac:dyDescent="0.2">
      <c r="A177" s="124"/>
      <c r="B177" s="124"/>
      <c r="C177" s="65"/>
      <c r="D177" s="66"/>
      <c r="E177" s="67"/>
      <c r="F177" s="68"/>
      <c r="G177" s="104"/>
      <c r="H177" s="69"/>
      <c r="I177" s="160"/>
      <c r="J177" s="73" t="str">
        <f t="shared" si="12"/>
        <v/>
      </c>
      <c r="K177" s="73" t="str">
        <f t="shared" si="13"/>
        <v/>
      </c>
      <c r="L177" s="73" t="str">
        <f t="shared" si="14"/>
        <v/>
      </c>
      <c r="M177" s="73" t="str">
        <f t="shared" si="15"/>
        <v/>
      </c>
      <c r="N177" s="129"/>
      <c r="P177" s="13"/>
      <c r="AD177" s="13"/>
      <c r="AE177" s="13"/>
    </row>
    <row r="178" spans="1:31" ht="13.9" customHeight="1" x14ac:dyDescent="0.2">
      <c r="A178" s="124"/>
      <c r="B178" s="124"/>
      <c r="C178" s="65"/>
      <c r="D178" s="66"/>
      <c r="E178" s="67"/>
      <c r="F178" s="68"/>
      <c r="G178" s="104"/>
      <c r="H178" s="69"/>
      <c r="I178" s="160"/>
      <c r="J178" s="73" t="str">
        <f t="shared" si="12"/>
        <v/>
      </c>
      <c r="K178" s="73" t="str">
        <f t="shared" si="13"/>
        <v/>
      </c>
      <c r="L178" s="73" t="str">
        <f t="shared" si="14"/>
        <v/>
      </c>
      <c r="M178" s="73" t="str">
        <f t="shared" si="15"/>
        <v/>
      </c>
      <c r="N178" s="129"/>
      <c r="P178" s="13"/>
      <c r="AD178" s="13"/>
      <c r="AE178" s="13"/>
    </row>
    <row r="179" spans="1:31" ht="13.9" customHeight="1" x14ac:dyDescent="0.2">
      <c r="A179" s="124"/>
      <c r="B179" s="124"/>
      <c r="C179" s="65"/>
      <c r="D179" s="66"/>
      <c r="E179" s="67"/>
      <c r="F179" s="68"/>
      <c r="G179" s="104"/>
      <c r="H179" s="69"/>
      <c r="I179" s="160"/>
      <c r="J179" s="73" t="str">
        <f t="shared" si="12"/>
        <v/>
      </c>
      <c r="K179" s="73" t="str">
        <f t="shared" si="13"/>
        <v/>
      </c>
      <c r="L179" s="73" t="str">
        <f t="shared" si="14"/>
        <v/>
      </c>
      <c r="M179" s="73" t="str">
        <f t="shared" si="15"/>
        <v/>
      </c>
      <c r="N179" s="129"/>
      <c r="P179" s="13"/>
      <c r="AD179" s="13"/>
      <c r="AE179" s="13"/>
    </row>
    <row r="180" spans="1:31" ht="13.9" customHeight="1" x14ac:dyDescent="0.2">
      <c r="A180" s="124"/>
      <c r="B180" s="124"/>
      <c r="C180" s="65"/>
      <c r="D180" s="66"/>
      <c r="E180" s="67"/>
      <c r="F180" s="68"/>
      <c r="G180" s="104"/>
      <c r="H180" s="69"/>
      <c r="I180" s="160"/>
      <c r="J180" s="73" t="str">
        <f t="shared" si="12"/>
        <v/>
      </c>
      <c r="K180" s="73" t="str">
        <f t="shared" si="13"/>
        <v/>
      </c>
      <c r="L180" s="73" t="str">
        <f t="shared" si="14"/>
        <v/>
      </c>
      <c r="M180" s="73" t="str">
        <f t="shared" si="15"/>
        <v/>
      </c>
      <c r="N180" s="129"/>
      <c r="P180" s="13"/>
      <c r="AD180" s="13"/>
      <c r="AE180" s="13"/>
    </row>
    <row r="181" spans="1:31" ht="13.9" customHeight="1" x14ac:dyDescent="0.2">
      <c r="A181" s="124"/>
      <c r="B181" s="124"/>
      <c r="C181" s="65"/>
      <c r="D181" s="66"/>
      <c r="E181" s="67"/>
      <c r="F181" s="68"/>
      <c r="G181" s="104"/>
      <c r="H181" s="69"/>
      <c r="I181" s="160"/>
      <c r="J181" s="73" t="str">
        <f t="shared" si="12"/>
        <v/>
      </c>
      <c r="K181" s="73" t="str">
        <f t="shared" si="13"/>
        <v/>
      </c>
      <c r="L181" s="73" t="str">
        <f t="shared" si="14"/>
        <v/>
      </c>
      <c r="M181" s="73" t="str">
        <f t="shared" si="15"/>
        <v/>
      </c>
      <c r="N181" s="129"/>
      <c r="P181" s="13"/>
      <c r="AD181" s="13"/>
      <c r="AE181" s="13"/>
    </row>
    <row r="182" spans="1:31" ht="13.9" customHeight="1" x14ac:dyDescent="0.2">
      <c r="A182" s="124"/>
      <c r="B182" s="124"/>
      <c r="C182" s="65"/>
      <c r="D182" s="66"/>
      <c r="E182" s="67"/>
      <c r="F182" s="68"/>
      <c r="G182" s="104"/>
      <c r="H182" s="69"/>
      <c r="I182" s="160"/>
      <c r="J182" s="73" t="str">
        <f t="shared" si="12"/>
        <v/>
      </c>
      <c r="K182" s="73" t="str">
        <f t="shared" si="13"/>
        <v/>
      </c>
      <c r="L182" s="73" t="str">
        <f t="shared" si="14"/>
        <v/>
      </c>
      <c r="M182" s="73" t="str">
        <f t="shared" si="15"/>
        <v/>
      </c>
      <c r="N182" s="129"/>
      <c r="P182" s="13"/>
      <c r="AD182" s="13"/>
      <c r="AE182" s="13"/>
    </row>
    <row r="183" spans="1:31" ht="13.9" customHeight="1" x14ac:dyDescent="0.2">
      <c r="A183" s="124"/>
      <c r="B183" s="124"/>
      <c r="C183" s="65"/>
      <c r="D183" s="66"/>
      <c r="E183" s="67"/>
      <c r="F183" s="68"/>
      <c r="G183" s="104"/>
      <c r="H183" s="69"/>
      <c r="I183" s="160"/>
      <c r="J183" s="73" t="str">
        <f t="shared" si="12"/>
        <v/>
      </c>
      <c r="K183" s="73" t="str">
        <f t="shared" si="13"/>
        <v/>
      </c>
      <c r="L183" s="73" t="str">
        <f t="shared" si="14"/>
        <v/>
      </c>
      <c r="M183" s="73" t="str">
        <f t="shared" si="15"/>
        <v/>
      </c>
      <c r="N183" s="129"/>
      <c r="P183" s="13"/>
      <c r="AD183" s="13"/>
      <c r="AE183" s="13"/>
    </row>
    <row r="184" spans="1:31" ht="13.9" customHeight="1" x14ac:dyDescent="0.2">
      <c r="A184" s="124"/>
      <c r="B184" s="124"/>
      <c r="C184" s="65"/>
      <c r="D184" s="66"/>
      <c r="E184" s="67"/>
      <c r="F184" s="68"/>
      <c r="G184" s="104"/>
      <c r="H184" s="69"/>
      <c r="I184" s="160"/>
      <c r="J184" s="73" t="str">
        <f t="shared" si="12"/>
        <v/>
      </c>
      <c r="K184" s="73" t="str">
        <f t="shared" si="13"/>
        <v/>
      </c>
      <c r="L184" s="73" t="str">
        <f t="shared" si="14"/>
        <v/>
      </c>
      <c r="M184" s="73" t="str">
        <f t="shared" si="15"/>
        <v/>
      </c>
      <c r="N184" s="129"/>
      <c r="P184" s="13"/>
      <c r="AD184" s="13"/>
      <c r="AE184" s="13"/>
    </row>
    <row r="185" spans="1:31" ht="13.9" customHeight="1" x14ac:dyDescent="0.2">
      <c r="A185" s="124"/>
      <c r="B185" s="124"/>
      <c r="C185" s="65"/>
      <c r="D185" s="66"/>
      <c r="E185" s="67"/>
      <c r="F185" s="68"/>
      <c r="G185" s="104"/>
      <c r="H185" s="69"/>
      <c r="I185" s="160"/>
      <c r="J185" s="73" t="str">
        <f t="shared" si="12"/>
        <v/>
      </c>
      <c r="K185" s="73" t="str">
        <f t="shared" si="13"/>
        <v/>
      </c>
      <c r="L185" s="73" t="str">
        <f t="shared" si="14"/>
        <v/>
      </c>
      <c r="M185" s="73" t="str">
        <f t="shared" si="15"/>
        <v/>
      </c>
      <c r="N185" s="129"/>
      <c r="P185" s="13"/>
      <c r="AD185" s="13"/>
      <c r="AE185" s="13"/>
    </row>
    <row r="186" spans="1:31" ht="13.9" customHeight="1" x14ac:dyDescent="0.2">
      <c r="A186" s="124"/>
      <c r="B186" s="124"/>
      <c r="C186" s="65"/>
      <c r="D186" s="66"/>
      <c r="E186" s="67"/>
      <c r="F186" s="68"/>
      <c r="G186" s="104"/>
      <c r="H186" s="69"/>
      <c r="I186" s="160"/>
      <c r="J186" s="73" t="str">
        <f t="shared" si="12"/>
        <v/>
      </c>
      <c r="K186" s="73" t="str">
        <f t="shared" si="13"/>
        <v/>
      </c>
      <c r="L186" s="73" t="str">
        <f t="shared" si="14"/>
        <v/>
      </c>
      <c r="M186" s="73" t="str">
        <f t="shared" si="15"/>
        <v/>
      </c>
      <c r="N186" s="129"/>
      <c r="P186" s="13"/>
      <c r="AD186" s="13"/>
      <c r="AE186" s="13"/>
    </row>
    <row r="187" spans="1:31" ht="13.9" customHeight="1" x14ac:dyDescent="0.2">
      <c r="A187" s="124"/>
      <c r="B187" s="124"/>
      <c r="C187" s="65"/>
      <c r="D187" s="66"/>
      <c r="E187" s="67"/>
      <c r="F187" s="68"/>
      <c r="G187" s="104"/>
      <c r="H187" s="69"/>
      <c r="I187" s="160"/>
      <c r="J187" s="73" t="str">
        <f t="shared" si="12"/>
        <v/>
      </c>
      <c r="K187" s="73" t="str">
        <f t="shared" si="13"/>
        <v/>
      </c>
      <c r="L187" s="73" t="str">
        <f t="shared" si="14"/>
        <v/>
      </c>
      <c r="M187" s="73" t="str">
        <f t="shared" si="15"/>
        <v/>
      </c>
      <c r="N187" s="129"/>
      <c r="P187" s="13"/>
      <c r="AD187" s="13"/>
      <c r="AE187" s="13"/>
    </row>
    <row r="188" spans="1:31" ht="13.9" customHeight="1" x14ac:dyDescent="0.2">
      <c r="A188" s="124"/>
      <c r="B188" s="124"/>
      <c r="C188" s="65"/>
      <c r="D188" s="66"/>
      <c r="E188" s="67"/>
      <c r="F188" s="68"/>
      <c r="G188" s="104"/>
      <c r="H188" s="69"/>
      <c r="I188" s="160"/>
      <c r="J188" s="73" t="str">
        <f t="shared" si="12"/>
        <v/>
      </c>
      <c r="K188" s="73" t="str">
        <f t="shared" si="13"/>
        <v/>
      </c>
      <c r="L188" s="73" t="str">
        <f t="shared" si="14"/>
        <v/>
      </c>
      <c r="M188" s="73" t="str">
        <f t="shared" si="15"/>
        <v/>
      </c>
      <c r="N188" s="129"/>
      <c r="P188" s="13"/>
      <c r="AD188" s="13"/>
      <c r="AE188" s="13"/>
    </row>
    <row r="189" spans="1:31" ht="13.9" customHeight="1" x14ac:dyDescent="0.2">
      <c r="A189" s="124"/>
      <c r="B189" s="124"/>
      <c r="C189" s="65"/>
      <c r="D189" s="66"/>
      <c r="E189" s="67"/>
      <c r="F189" s="68"/>
      <c r="G189" s="104"/>
      <c r="H189" s="69"/>
      <c r="I189" s="160"/>
      <c r="J189" s="73" t="str">
        <f t="shared" si="12"/>
        <v/>
      </c>
      <c r="K189" s="73" t="str">
        <f t="shared" si="13"/>
        <v/>
      </c>
      <c r="L189" s="73" t="str">
        <f t="shared" si="14"/>
        <v/>
      </c>
      <c r="M189" s="73" t="str">
        <f t="shared" si="15"/>
        <v/>
      </c>
      <c r="N189" s="129"/>
      <c r="P189" s="13"/>
      <c r="AD189" s="13"/>
      <c r="AE189" s="13"/>
    </row>
    <row r="190" spans="1:31" ht="13.9" customHeight="1" x14ac:dyDescent="0.2">
      <c r="A190" s="124"/>
      <c r="B190" s="124"/>
      <c r="C190" s="65"/>
      <c r="D190" s="66"/>
      <c r="E190" s="67"/>
      <c r="F190" s="68"/>
      <c r="G190" s="104"/>
      <c r="H190" s="69"/>
      <c r="I190" s="160"/>
      <c r="J190" s="73" t="str">
        <f t="shared" si="12"/>
        <v/>
      </c>
      <c r="K190" s="73" t="str">
        <f t="shared" si="13"/>
        <v/>
      </c>
      <c r="L190" s="73" t="str">
        <f t="shared" si="14"/>
        <v/>
      </c>
      <c r="M190" s="73" t="str">
        <f t="shared" si="15"/>
        <v/>
      </c>
      <c r="N190" s="129"/>
      <c r="P190" s="13"/>
      <c r="AD190" s="13"/>
      <c r="AE190" s="13"/>
    </row>
    <row r="191" spans="1:31" ht="13.9" customHeight="1" x14ac:dyDescent="0.2">
      <c r="A191" s="124"/>
      <c r="B191" s="124"/>
      <c r="C191" s="65"/>
      <c r="D191" s="66"/>
      <c r="E191" s="67"/>
      <c r="F191" s="68"/>
      <c r="G191" s="104"/>
      <c r="H191" s="69"/>
      <c r="I191" s="160"/>
      <c r="J191" s="73" t="str">
        <f t="shared" si="12"/>
        <v/>
      </c>
      <c r="K191" s="73" t="str">
        <f t="shared" si="13"/>
        <v/>
      </c>
      <c r="L191" s="73" t="str">
        <f t="shared" si="14"/>
        <v/>
      </c>
      <c r="M191" s="73" t="str">
        <f t="shared" si="15"/>
        <v/>
      </c>
      <c r="N191" s="129"/>
      <c r="P191" s="13"/>
      <c r="AD191" s="13"/>
      <c r="AE191" s="13"/>
    </row>
    <row r="192" spans="1:31" ht="13.9" customHeight="1" x14ac:dyDescent="0.2">
      <c r="A192" s="124"/>
      <c r="B192" s="124"/>
      <c r="C192" s="65"/>
      <c r="D192" s="66"/>
      <c r="E192" s="67"/>
      <c r="F192" s="68"/>
      <c r="G192" s="104"/>
      <c r="H192" s="69"/>
      <c r="I192" s="160"/>
      <c r="J192" s="73" t="str">
        <f t="shared" si="12"/>
        <v/>
      </c>
      <c r="K192" s="73" t="str">
        <f t="shared" si="13"/>
        <v/>
      </c>
      <c r="L192" s="73" t="str">
        <f t="shared" si="14"/>
        <v/>
      </c>
      <c r="M192" s="73" t="str">
        <f t="shared" si="15"/>
        <v/>
      </c>
      <c r="N192" s="129"/>
      <c r="P192" s="13"/>
      <c r="AD192" s="13"/>
      <c r="AE192" s="13"/>
    </row>
    <row r="193" spans="1:31" ht="13.9" customHeight="1" x14ac:dyDescent="0.2">
      <c r="A193" s="124"/>
      <c r="B193" s="124"/>
      <c r="C193" s="65"/>
      <c r="D193" s="66"/>
      <c r="E193" s="67"/>
      <c r="F193" s="68"/>
      <c r="G193" s="104"/>
      <c r="H193" s="69"/>
      <c r="I193" s="160"/>
      <c r="J193" s="73" t="str">
        <f t="shared" si="12"/>
        <v/>
      </c>
      <c r="K193" s="73" t="str">
        <f t="shared" si="13"/>
        <v/>
      </c>
      <c r="L193" s="73" t="str">
        <f t="shared" si="14"/>
        <v/>
      </c>
      <c r="M193" s="73" t="str">
        <f t="shared" si="15"/>
        <v/>
      </c>
      <c r="N193" s="129"/>
      <c r="P193" s="13"/>
      <c r="AD193" s="13"/>
      <c r="AE193" s="13"/>
    </row>
    <row r="194" spans="1:31" ht="13.9" customHeight="1" x14ac:dyDescent="0.2">
      <c r="A194" s="124"/>
      <c r="B194" s="124"/>
      <c r="C194" s="65"/>
      <c r="D194" s="66"/>
      <c r="E194" s="67"/>
      <c r="F194" s="68"/>
      <c r="G194" s="104"/>
      <c r="H194" s="69"/>
      <c r="I194" s="160"/>
      <c r="J194" s="73" t="str">
        <f t="shared" si="12"/>
        <v/>
      </c>
      <c r="K194" s="73" t="str">
        <f t="shared" si="13"/>
        <v/>
      </c>
      <c r="L194" s="73" t="str">
        <f t="shared" si="14"/>
        <v/>
      </c>
      <c r="M194" s="73" t="str">
        <f t="shared" si="15"/>
        <v/>
      </c>
      <c r="N194" s="129"/>
      <c r="P194" s="13"/>
      <c r="AD194" s="13"/>
      <c r="AE194" s="13"/>
    </row>
    <row r="195" spans="1:31" ht="13.9" customHeight="1" x14ac:dyDescent="0.2">
      <c r="A195" s="124"/>
      <c r="B195" s="124"/>
      <c r="C195" s="65"/>
      <c r="D195" s="66"/>
      <c r="E195" s="67"/>
      <c r="F195" s="68"/>
      <c r="G195" s="104"/>
      <c r="H195" s="69"/>
      <c r="I195" s="160"/>
      <c r="J195" s="73" t="str">
        <f t="shared" si="12"/>
        <v/>
      </c>
      <c r="K195" s="73" t="str">
        <f t="shared" si="13"/>
        <v/>
      </c>
      <c r="L195" s="73" t="str">
        <f t="shared" si="14"/>
        <v/>
      </c>
      <c r="M195" s="73" t="str">
        <f t="shared" si="15"/>
        <v/>
      </c>
      <c r="N195" s="129"/>
      <c r="P195" s="13"/>
      <c r="AD195" s="13"/>
      <c r="AE195" s="13"/>
    </row>
    <row r="196" spans="1:31" ht="13.9" customHeight="1" x14ac:dyDescent="0.2">
      <c r="A196" s="124"/>
      <c r="B196" s="124"/>
      <c r="C196" s="65"/>
      <c r="D196" s="66"/>
      <c r="E196" s="67"/>
      <c r="F196" s="68"/>
      <c r="G196" s="104"/>
      <c r="H196" s="69"/>
      <c r="I196" s="160"/>
      <c r="J196" s="73" t="str">
        <f t="shared" si="12"/>
        <v/>
      </c>
      <c r="K196" s="73" t="str">
        <f t="shared" si="13"/>
        <v/>
      </c>
      <c r="L196" s="73" t="str">
        <f t="shared" si="14"/>
        <v/>
      </c>
      <c r="M196" s="73" t="str">
        <f t="shared" si="15"/>
        <v/>
      </c>
      <c r="N196" s="129"/>
      <c r="P196" s="13"/>
      <c r="AD196" s="13"/>
      <c r="AE196" s="13"/>
    </row>
    <row r="197" spans="1:31" ht="13.9" customHeight="1" x14ac:dyDescent="0.2">
      <c r="A197" s="124"/>
      <c r="B197" s="124"/>
      <c r="C197" s="65"/>
      <c r="D197" s="66"/>
      <c r="E197" s="67"/>
      <c r="F197" s="68"/>
      <c r="G197" s="104"/>
      <c r="H197" s="69"/>
      <c r="I197" s="160"/>
      <c r="J197" s="73" t="str">
        <f t="shared" si="12"/>
        <v/>
      </c>
      <c r="K197" s="73" t="str">
        <f t="shared" si="13"/>
        <v/>
      </c>
      <c r="L197" s="73" t="str">
        <f t="shared" si="14"/>
        <v/>
      </c>
      <c r="M197" s="73" t="str">
        <f t="shared" si="15"/>
        <v/>
      </c>
      <c r="N197" s="129"/>
      <c r="P197" s="13"/>
      <c r="AD197" s="13"/>
      <c r="AE197" s="13"/>
    </row>
    <row r="198" spans="1:31" ht="13.9" customHeight="1" x14ac:dyDescent="0.2">
      <c r="A198" s="124"/>
      <c r="B198" s="124"/>
      <c r="C198" s="65"/>
      <c r="D198" s="66"/>
      <c r="E198" s="67"/>
      <c r="F198" s="68"/>
      <c r="G198" s="104"/>
      <c r="H198" s="69"/>
      <c r="I198" s="160"/>
      <c r="J198" s="73" t="str">
        <f t="shared" si="12"/>
        <v/>
      </c>
      <c r="K198" s="73" t="str">
        <f t="shared" si="13"/>
        <v/>
      </c>
      <c r="L198" s="73" t="str">
        <f t="shared" si="14"/>
        <v/>
      </c>
      <c r="M198" s="73" t="str">
        <f t="shared" si="15"/>
        <v/>
      </c>
      <c r="N198" s="129"/>
      <c r="P198" s="13"/>
      <c r="AD198" s="13"/>
      <c r="AE198" s="13"/>
    </row>
    <row r="199" spans="1:31" ht="13.9" customHeight="1" x14ac:dyDescent="0.2">
      <c r="A199" s="124"/>
      <c r="B199" s="124"/>
      <c r="C199" s="65"/>
      <c r="D199" s="66"/>
      <c r="E199" s="67"/>
      <c r="F199" s="68"/>
      <c r="G199" s="104"/>
      <c r="H199" s="69"/>
      <c r="I199" s="160"/>
      <c r="J199" s="73" t="str">
        <f t="shared" si="12"/>
        <v/>
      </c>
      <c r="K199" s="73" t="str">
        <f t="shared" si="13"/>
        <v/>
      </c>
      <c r="L199" s="73" t="str">
        <f t="shared" si="14"/>
        <v/>
      </c>
      <c r="M199" s="73" t="str">
        <f t="shared" si="15"/>
        <v/>
      </c>
      <c r="N199" s="129"/>
      <c r="P199" s="13"/>
      <c r="AD199" s="13"/>
      <c r="AE199" s="13"/>
    </row>
    <row r="200" spans="1:31" ht="13.9" customHeight="1" x14ac:dyDescent="0.2">
      <c r="A200" s="124"/>
      <c r="B200" s="124"/>
      <c r="C200" s="65"/>
      <c r="D200" s="66"/>
      <c r="E200" s="67"/>
      <c r="F200" s="68"/>
      <c r="G200" s="104"/>
      <c r="H200" s="69"/>
      <c r="I200" s="160"/>
      <c r="J200" s="73" t="str">
        <f t="shared" si="12"/>
        <v/>
      </c>
      <c r="K200" s="73" t="str">
        <f t="shared" si="13"/>
        <v/>
      </c>
      <c r="L200" s="73" t="str">
        <f t="shared" si="14"/>
        <v/>
      </c>
      <c r="M200" s="73" t="str">
        <f t="shared" si="15"/>
        <v/>
      </c>
      <c r="N200" s="129"/>
      <c r="P200" s="13"/>
      <c r="AD200" s="13"/>
      <c r="AE200" s="13"/>
    </row>
    <row r="201" spans="1:31" ht="13.9" customHeight="1" x14ac:dyDescent="0.2">
      <c r="A201" s="124"/>
      <c r="B201" s="124"/>
      <c r="C201" s="65"/>
      <c r="D201" s="66"/>
      <c r="E201" s="67"/>
      <c r="F201" s="68"/>
      <c r="G201" s="104"/>
      <c r="H201" s="69"/>
      <c r="I201" s="160"/>
      <c r="J201" s="73" t="str">
        <f t="shared" si="12"/>
        <v/>
      </c>
      <c r="K201" s="73" t="str">
        <f t="shared" si="13"/>
        <v/>
      </c>
      <c r="L201" s="73" t="str">
        <f t="shared" si="14"/>
        <v/>
      </c>
      <c r="M201" s="73" t="str">
        <f t="shared" si="15"/>
        <v/>
      </c>
      <c r="N201" s="129"/>
      <c r="P201" s="13"/>
      <c r="AD201" s="13"/>
      <c r="AE201" s="13"/>
    </row>
    <row r="202" spans="1:31" ht="13.9" customHeight="1" x14ac:dyDescent="0.2">
      <c r="A202" s="124"/>
      <c r="B202" s="124"/>
      <c r="C202" s="65"/>
      <c r="D202" s="66"/>
      <c r="E202" s="67"/>
      <c r="F202" s="68"/>
      <c r="G202" s="104"/>
      <c r="H202" s="69"/>
      <c r="I202" s="160"/>
      <c r="J202" s="73" t="str">
        <f t="shared" si="12"/>
        <v/>
      </c>
      <c r="K202" s="73" t="str">
        <f t="shared" si="13"/>
        <v/>
      </c>
      <c r="L202" s="73" t="str">
        <f t="shared" si="14"/>
        <v/>
      </c>
      <c r="M202" s="73" t="str">
        <f t="shared" si="15"/>
        <v/>
      </c>
      <c r="N202" s="129"/>
      <c r="P202" s="13"/>
      <c r="AD202" s="13"/>
      <c r="AE202" s="13"/>
    </row>
    <row r="203" spans="1:31" ht="13.9" customHeight="1" x14ac:dyDescent="0.2">
      <c r="A203" s="124"/>
      <c r="B203" s="124"/>
      <c r="C203" s="65"/>
      <c r="D203" s="66"/>
      <c r="E203" s="67"/>
      <c r="F203" s="68"/>
      <c r="G203" s="104"/>
      <c r="H203" s="69"/>
      <c r="I203" s="160"/>
      <c r="J203" s="73" t="str">
        <f t="shared" si="12"/>
        <v/>
      </c>
      <c r="K203" s="73" t="str">
        <f t="shared" si="13"/>
        <v/>
      </c>
      <c r="L203" s="73" t="str">
        <f t="shared" si="14"/>
        <v/>
      </c>
      <c r="M203" s="73" t="str">
        <f t="shared" si="15"/>
        <v/>
      </c>
      <c r="N203" s="129"/>
      <c r="P203" s="13"/>
      <c r="AD203" s="13"/>
      <c r="AE203" s="13"/>
    </row>
    <row r="204" spans="1:31" ht="13.9" customHeight="1" x14ac:dyDescent="0.2">
      <c r="A204" s="124"/>
      <c r="B204" s="124"/>
      <c r="C204" s="65"/>
      <c r="D204" s="66"/>
      <c r="E204" s="67"/>
      <c r="F204" s="68"/>
      <c r="G204" s="104"/>
      <c r="H204" s="69"/>
      <c r="I204" s="160"/>
      <c r="J204" s="73" t="str">
        <f t="shared" si="12"/>
        <v/>
      </c>
      <c r="K204" s="73" t="str">
        <f t="shared" si="13"/>
        <v/>
      </c>
      <c r="L204" s="73" t="str">
        <f t="shared" si="14"/>
        <v/>
      </c>
      <c r="M204" s="73" t="str">
        <f t="shared" si="15"/>
        <v/>
      </c>
      <c r="N204" s="129"/>
      <c r="P204" s="13"/>
      <c r="AD204" s="13"/>
      <c r="AE204" s="13"/>
    </row>
    <row r="205" spans="1:31" ht="13.9" customHeight="1" x14ac:dyDescent="0.2">
      <c r="A205" s="124"/>
      <c r="B205" s="124"/>
      <c r="C205" s="65"/>
      <c r="D205" s="66"/>
      <c r="E205" s="67"/>
      <c r="F205" s="68"/>
      <c r="G205" s="104"/>
      <c r="H205" s="69"/>
      <c r="I205" s="160"/>
      <c r="J205" s="73" t="str">
        <f t="shared" si="12"/>
        <v/>
      </c>
      <c r="K205" s="73" t="str">
        <f t="shared" si="13"/>
        <v/>
      </c>
      <c r="L205" s="73" t="str">
        <f t="shared" si="14"/>
        <v/>
      </c>
      <c r="M205" s="73" t="str">
        <f t="shared" si="15"/>
        <v/>
      </c>
      <c r="N205" s="129"/>
      <c r="P205" s="13"/>
      <c r="AD205" s="13"/>
      <c r="AE205" s="13"/>
    </row>
    <row r="206" spans="1:31" ht="13.9" customHeight="1" x14ac:dyDescent="0.2">
      <c r="A206" s="124"/>
      <c r="B206" s="124"/>
      <c r="C206" s="65"/>
      <c r="D206" s="66"/>
      <c r="E206" s="67"/>
      <c r="F206" s="68"/>
      <c r="G206" s="104"/>
      <c r="H206" s="69"/>
      <c r="I206" s="160"/>
      <c r="J206" s="73" t="str">
        <f t="shared" si="12"/>
        <v/>
      </c>
      <c r="K206" s="73" t="str">
        <f t="shared" si="13"/>
        <v/>
      </c>
      <c r="L206" s="73" t="str">
        <f t="shared" si="14"/>
        <v/>
      </c>
      <c r="M206" s="73" t="str">
        <f t="shared" si="15"/>
        <v/>
      </c>
      <c r="N206" s="129"/>
      <c r="P206" s="13"/>
      <c r="AD206" s="13"/>
      <c r="AE206" s="13"/>
    </row>
    <row r="207" spans="1:31" ht="13.9" customHeight="1" x14ac:dyDescent="0.2">
      <c r="A207" s="124"/>
      <c r="B207" s="124"/>
      <c r="C207" s="65"/>
      <c r="D207" s="66"/>
      <c r="E207" s="67"/>
      <c r="F207" s="68"/>
      <c r="G207" s="104"/>
      <c r="H207" s="69"/>
      <c r="I207" s="160"/>
      <c r="J207" s="73" t="str">
        <f t="shared" si="12"/>
        <v/>
      </c>
      <c r="K207" s="73" t="str">
        <f t="shared" si="13"/>
        <v/>
      </c>
      <c r="L207" s="73" t="str">
        <f t="shared" si="14"/>
        <v/>
      </c>
      <c r="M207" s="73" t="str">
        <f t="shared" si="15"/>
        <v/>
      </c>
      <c r="N207" s="129"/>
      <c r="P207" s="13"/>
      <c r="AD207" s="13"/>
      <c r="AE207" s="13"/>
    </row>
    <row r="208" spans="1:31" ht="13.9" customHeight="1" x14ac:dyDescent="0.2">
      <c r="A208" s="124"/>
      <c r="B208" s="124"/>
      <c r="C208" s="65"/>
      <c r="D208" s="66"/>
      <c r="E208" s="67"/>
      <c r="F208" s="68"/>
      <c r="G208" s="104"/>
      <c r="H208" s="69"/>
      <c r="I208" s="160"/>
      <c r="J208" s="73" t="str">
        <f t="shared" si="12"/>
        <v/>
      </c>
      <c r="K208" s="73" t="str">
        <f t="shared" si="13"/>
        <v/>
      </c>
      <c r="L208" s="73" t="str">
        <f t="shared" si="14"/>
        <v/>
      </c>
      <c r="M208" s="73" t="str">
        <f t="shared" si="15"/>
        <v/>
      </c>
      <c r="N208" s="129"/>
      <c r="P208" s="13"/>
      <c r="AD208" s="13"/>
      <c r="AE208" s="13"/>
    </row>
    <row r="209" spans="1:31" ht="13.9" customHeight="1" x14ac:dyDescent="0.2">
      <c r="A209" s="124"/>
      <c r="B209" s="124"/>
      <c r="C209" s="65"/>
      <c r="D209" s="66"/>
      <c r="E209" s="67"/>
      <c r="F209" s="68"/>
      <c r="G209" s="104"/>
      <c r="H209" s="69"/>
      <c r="I209" s="160"/>
      <c r="J209" s="73" t="str">
        <f t="shared" si="12"/>
        <v/>
      </c>
      <c r="K209" s="73" t="str">
        <f t="shared" si="13"/>
        <v/>
      </c>
      <c r="L209" s="73" t="str">
        <f t="shared" si="14"/>
        <v/>
      </c>
      <c r="M209" s="73" t="str">
        <f t="shared" si="15"/>
        <v/>
      </c>
      <c r="N209" s="129"/>
      <c r="P209" s="13"/>
      <c r="AD209" s="13"/>
      <c r="AE209" s="13"/>
    </row>
    <row r="210" spans="1:31" ht="13.9" customHeight="1" x14ac:dyDescent="0.2">
      <c r="A210" s="124"/>
      <c r="B210" s="124"/>
      <c r="C210" s="65"/>
      <c r="D210" s="66"/>
      <c r="E210" s="67"/>
      <c r="F210" s="68"/>
      <c r="G210" s="104"/>
      <c r="H210" s="69"/>
      <c r="I210" s="160"/>
      <c r="J210" s="73" t="str">
        <f t="shared" si="12"/>
        <v/>
      </c>
      <c r="K210" s="73" t="str">
        <f t="shared" si="13"/>
        <v/>
      </c>
      <c r="L210" s="73" t="str">
        <f t="shared" si="14"/>
        <v/>
      </c>
      <c r="M210" s="73" t="str">
        <f t="shared" si="15"/>
        <v/>
      </c>
      <c r="N210" s="129"/>
      <c r="P210" s="13"/>
      <c r="AD210" s="13"/>
      <c r="AE210" s="13"/>
    </row>
    <row r="211" spans="1:31" ht="13.9" customHeight="1" x14ac:dyDescent="0.2">
      <c r="A211" s="124"/>
      <c r="B211" s="124"/>
      <c r="C211" s="65"/>
      <c r="D211" s="66"/>
      <c r="E211" s="67"/>
      <c r="F211" s="68"/>
      <c r="G211" s="104"/>
      <c r="H211" s="69"/>
      <c r="I211" s="160"/>
      <c r="J211" s="73" t="str">
        <f t="shared" si="12"/>
        <v/>
      </c>
      <c r="K211" s="73" t="str">
        <f t="shared" si="13"/>
        <v/>
      </c>
      <c r="L211" s="73" t="str">
        <f t="shared" si="14"/>
        <v/>
      </c>
      <c r="M211" s="73" t="str">
        <f t="shared" si="15"/>
        <v/>
      </c>
      <c r="N211" s="129"/>
      <c r="P211" s="13"/>
      <c r="AD211" s="13"/>
      <c r="AE211" s="13"/>
    </row>
    <row r="212" spans="1:31" ht="13.9" customHeight="1" x14ac:dyDescent="0.2">
      <c r="A212" s="124"/>
      <c r="B212" s="124"/>
      <c r="C212" s="65"/>
      <c r="D212" s="66"/>
      <c r="E212" s="67"/>
      <c r="F212" s="68"/>
      <c r="G212" s="104"/>
      <c r="H212" s="69"/>
      <c r="I212" s="160"/>
      <c r="J212" s="73" t="str">
        <f t="shared" si="12"/>
        <v/>
      </c>
      <c r="K212" s="73" t="str">
        <f t="shared" si="13"/>
        <v/>
      </c>
      <c r="L212" s="73" t="str">
        <f t="shared" si="14"/>
        <v/>
      </c>
      <c r="M212" s="73" t="str">
        <f t="shared" si="15"/>
        <v/>
      </c>
      <c r="N212" s="129"/>
      <c r="P212" s="13"/>
      <c r="AD212" s="13"/>
      <c r="AE212" s="13"/>
    </row>
    <row r="213" spans="1:31" ht="13.9" customHeight="1" x14ac:dyDescent="0.2">
      <c r="A213" s="124"/>
      <c r="B213" s="124"/>
      <c r="C213" s="65"/>
      <c r="D213" s="66"/>
      <c r="E213" s="67"/>
      <c r="F213" s="68"/>
      <c r="G213" s="104"/>
      <c r="H213" s="69"/>
      <c r="I213" s="160"/>
      <c r="J213" s="73" t="str">
        <f t="shared" si="12"/>
        <v/>
      </c>
      <c r="K213" s="73" t="str">
        <f t="shared" si="13"/>
        <v/>
      </c>
      <c r="L213" s="73" t="str">
        <f t="shared" si="14"/>
        <v/>
      </c>
      <c r="M213" s="73" t="str">
        <f t="shared" si="15"/>
        <v/>
      </c>
      <c r="N213" s="129"/>
      <c r="P213" s="13"/>
      <c r="AD213" s="13"/>
      <c r="AE213" s="13"/>
    </row>
    <row r="214" spans="1:31" ht="13.9" customHeight="1" x14ac:dyDescent="0.2">
      <c r="A214" s="124"/>
      <c r="B214" s="124"/>
      <c r="C214" s="65"/>
      <c r="D214" s="66"/>
      <c r="E214" s="67"/>
      <c r="F214" s="68"/>
      <c r="G214" s="104"/>
      <c r="H214" s="69"/>
      <c r="I214" s="160"/>
      <c r="J214" s="73" t="str">
        <f t="shared" si="12"/>
        <v/>
      </c>
      <c r="K214" s="73" t="str">
        <f t="shared" si="13"/>
        <v/>
      </c>
      <c r="L214" s="73" t="str">
        <f t="shared" si="14"/>
        <v/>
      </c>
      <c r="M214" s="73" t="str">
        <f t="shared" si="15"/>
        <v/>
      </c>
      <c r="N214" s="129"/>
      <c r="P214" s="13"/>
      <c r="AD214" s="13"/>
      <c r="AE214" s="13"/>
    </row>
    <row r="215" spans="1:31" ht="13.9" customHeight="1" x14ac:dyDescent="0.2">
      <c r="A215" s="124"/>
      <c r="B215" s="124"/>
      <c r="C215" s="65"/>
      <c r="D215" s="66"/>
      <c r="E215" s="67"/>
      <c r="F215" s="68"/>
      <c r="G215" s="104"/>
      <c r="H215" s="69"/>
      <c r="I215" s="160"/>
      <c r="J215" s="73" t="str">
        <f t="shared" si="12"/>
        <v/>
      </c>
      <c r="K215" s="73" t="str">
        <f t="shared" si="13"/>
        <v/>
      </c>
      <c r="L215" s="73" t="str">
        <f t="shared" si="14"/>
        <v/>
      </c>
      <c r="M215" s="73" t="str">
        <f t="shared" si="15"/>
        <v/>
      </c>
      <c r="N215" s="129"/>
      <c r="P215" s="13"/>
      <c r="AD215" s="13"/>
      <c r="AE215" s="13"/>
    </row>
    <row r="216" spans="1:31" ht="13.9" customHeight="1" x14ac:dyDescent="0.2">
      <c r="A216" s="124"/>
      <c r="B216" s="124"/>
      <c r="C216" s="65"/>
      <c r="D216" s="66"/>
      <c r="E216" s="67"/>
      <c r="F216" s="68"/>
      <c r="G216" s="104"/>
      <c r="H216" s="69"/>
      <c r="I216" s="160"/>
      <c r="J216" s="73" t="str">
        <f t="shared" si="12"/>
        <v/>
      </c>
      <c r="K216" s="73" t="str">
        <f t="shared" si="13"/>
        <v/>
      </c>
      <c r="L216" s="73" t="str">
        <f t="shared" si="14"/>
        <v/>
      </c>
      <c r="M216" s="73" t="str">
        <f t="shared" si="15"/>
        <v/>
      </c>
      <c r="N216" s="129"/>
      <c r="P216" s="13"/>
      <c r="AD216" s="13"/>
      <c r="AE216" s="13"/>
    </row>
    <row r="217" spans="1:31" ht="13.9" customHeight="1" x14ac:dyDescent="0.2">
      <c r="A217" s="124"/>
      <c r="B217" s="124"/>
      <c r="C217" s="65"/>
      <c r="D217" s="66"/>
      <c r="E217" s="67"/>
      <c r="F217" s="68"/>
      <c r="G217" s="104"/>
      <c r="H217" s="69"/>
      <c r="I217" s="160"/>
      <c r="J217" s="73" t="str">
        <f t="shared" si="12"/>
        <v/>
      </c>
      <c r="K217" s="73" t="str">
        <f t="shared" si="13"/>
        <v/>
      </c>
      <c r="L217" s="73" t="str">
        <f t="shared" si="14"/>
        <v/>
      </c>
      <c r="M217" s="73" t="str">
        <f t="shared" si="15"/>
        <v/>
      </c>
      <c r="N217" s="129"/>
      <c r="P217" s="13"/>
      <c r="AD217" s="13"/>
      <c r="AE217" s="13"/>
    </row>
    <row r="218" spans="1:31" ht="13.9" customHeight="1" x14ac:dyDescent="0.2">
      <c r="A218" s="124"/>
      <c r="B218" s="124"/>
      <c r="C218" s="65"/>
      <c r="D218" s="66"/>
      <c r="E218" s="67"/>
      <c r="F218" s="68"/>
      <c r="G218" s="104"/>
      <c r="H218" s="69"/>
      <c r="I218" s="160"/>
      <c r="J218" s="73" t="str">
        <f t="shared" si="12"/>
        <v/>
      </c>
      <c r="K218" s="73" t="str">
        <f t="shared" si="13"/>
        <v/>
      </c>
      <c r="L218" s="73" t="str">
        <f t="shared" si="14"/>
        <v/>
      </c>
      <c r="M218" s="73" t="str">
        <f t="shared" si="15"/>
        <v/>
      </c>
      <c r="N218" s="129"/>
      <c r="P218" s="13"/>
      <c r="AD218" s="13"/>
      <c r="AE218" s="13"/>
    </row>
    <row r="219" spans="1:31" ht="13.9" customHeight="1" x14ac:dyDescent="0.2">
      <c r="A219" s="124"/>
      <c r="B219" s="124"/>
      <c r="C219" s="65"/>
      <c r="D219" s="66"/>
      <c r="E219" s="67"/>
      <c r="F219" s="68"/>
      <c r="G219" s="104"/>
      <c r="H219" s="69"/>
      <c r="I219" s="160"/>
      <c r="J219" s="73" t="str">
        <f t="shared" ref="J219:J272" si="16">IF(H219="R",I219*1000/(220*0.85),"")</f>
        <v/>
      </c>
      <c r="K219" s="73" t="str">
        <f t="shared" ref="K219:K272" si="17">IF(H219="S",I219*1000/(220*0.85),"")</f>
        <v/>
      </c>
      <c r="L219" s="73" t="str">
        <f t="shared" ref="L219:L272" si="18">IF(H219="T",I219*1000/(220*0.85),"")</f>
        <v/>
      </c>
      <c r="M219" s="73" t="str">
        <f t="shared" ref="M219:M272" si="19">IF(H219="RST",I219*1000/(380*1.73*0.85),"")</f>
        <v/>
      </c>
      <c r="N219" s="129"/>
      <c r="P219" s="13"/>
      <c r="AD219" s="13"/>
      <c r="AE219" s="13"/>
    </row>
    <row r="220" spans="1:31" ht="13.9" customHeight="1" x14ac:dyDescent="0.2">
      <c r="A220" s="124"/>
      <c r="B220" s="124"/>
      <c r="C220" s="65"/>
      <c r="D220" s="66"/>
      <c r="E220" s="67"/>
      <c r="F220" s="68"/>
      <c r="G220" s="104"/>
      <c r="H220" s="69"/>
      <c r="I220" s="160"/>
      <c r="J220" s="73" t="str">
        <f t="shared" si="16"/>
        <v/>
      </c>
      <c r="K220" s="73" t="str">
        <f t="shared" si="17"/>
        <v/>
      </c>
      <c r="L220" s="73" t="str">
        <f t="shared" si="18"/>
        <v/>
      </c>
      <c r="M220" s="73" t="str">
        <f t="shared" si="19"/>
        <v/>
      </c>
      <c r="N220" s="129"/>
      <c r="P220" s="13"/>
      <c r="AD220" s="13"/>
      <c r="AE220" s="13"/>
    </row>
    <row r="221" spans="1:31" ht="13.9" customHeight="1" x14ac:dyDescent="0.2">
      <c r="A221" s="124"/>
      <c r="B221" s="124"/>
      <c r="C221" s="65"/>
      <c r="D221" s="66"/>
      <c r="E221" s="67"/>
      <c r="F221" s="68"/>
      <c r="G221" s="104"/>
      <c r="H221" s="69"/>
      <c r="I221" s="160"/>
      <c r="J221" s="73" t="str">
        <f t="shared" si="16"/>
        <v/>
      </c>
      <c r="K221" s="73" t="str">
        <f t="shared" si="17"/>
        <v/>
      </c>
      <c r="L221" s="73" t="str">
        <f t="shared" si="18"/>
        <v/>
      </c>
      <c r="M221" s="73" t="str">
        <f t="shared" si="19"/>
        <v/>
      </c>
      <c r="N221" s="129"/>
      <c r="P221" s="13"/>
      <c r="AD221" s="13"/>
      <c r="AE221" s="13"/>
    </row>
    <row r="222" spans="1:31" ht="13.9" customHeight="1" x14ac:dyDescent="0.2">
      <c r="A222" s="124"/>
      <c r="B222" s="124"/>
      <c r="C222" s="65"/>
      <c r="D222" s="66"/>
      <c r="E222" s="67"/>
      <c r="F222" s="68"/>
      <c r="G222" s="104"/>
      <c r="H222" s="69"/>
      <c r="I222" s="160"/>
      <c r="J222" s="73" t="str">
        <f t="shared" si="16"/>
        <v/>
      </c>
      <c r="K222" s="73" t="str">
        <f t="shared" si="17"/>
        <v/>
      </c>
      <c r="L222" s="73" t="str">
        <f t="shared" si="18"/>
        <v/>
      </c>
      <c r="M222" s="73" t="str">
        <f t="shared" si="19"/>
        <v/>
      </c>
      <c r="N222" s="129"/>
      <c r="P222" s="13"/>
      <c r="AD222" s="13"/>
      <c r="AE222" s="13"/>
    </row>
    <row r="223" spans="1:31" ht="13.9" customHeight="1" x14ac:dyDescent="0.2">
      <c r="A223" s="124"/>
      <c r="B223" s="124"/>
      <c r="C223" s="65"/>
      <c r="D223" s="66"/>
      <c r="E223" s="67"/>
      <c r="F223" s="68"/>
      <c r="G223" s="104"/>
      <c r="H223" s="69"/>
      <c r="I223" s="160"/>
      <c r="J223" s="73" t="str">
        <f t="shared" si="16"/>
        <v/>
      </c>
      <c r="K223" s="73" t="str">
        <f t="shared" si="17"/>
        <v/>
      </c>
      <c r="L223" s="73" t="str">
        <f t="shared" si="18"/>
        <v/>
      </c>
      <c r="M223" s="73" t="str">
        <f t="shared" si="19"/>
        <v/>
      </c>
      <c r="N223" s="129"/>
      <c r="P223" s="13"/>
      <c r="AD223" s="13"/>
      <c r="AE223" s="13"/>
    </row>
    <row r="224" spans="1:31" ht="13.9" customHeight="1" x14ac:dyDescent="0.2">
      <c r="A224" s="124"/>
      <c r="B224" s="124"/>
      <c r="C224" s="65"/>
      <c r="D224" s="66"/>
      <c r="E224" s="67"/>
      <c r="F224" s="68"/>
      <c r="G224" s="104"/>
      <c r="H224" s="69"/>
      <c r="I224" s="160"/>
      <c r="J224" s="73" t="str">
        <f t="shared" si="16"/>
        <v/>
      </c>
      <c r="K224" s="73" t="str">
        <f t="shared" si="17"/>
        <v/>
      </c>
      <c r="L224" s="73" t="str">
        <f t="shared" si="18"/>
        <v/>
      </c>
      <c r="M224" s="73" t="str">
        <f t="shared" si="19"/>
        <v/>
      </c>
      <c r="N224" s="129"/>
      <c r="P224" s="13"/>
      <c r="AD224" s="13"/>
      <c r="AE224" s="13"/>
    </row>
    <row r="225" spans="1:31" ht="13.9" customHeight="1" x14ac:dyDescent="0.2">
      <c r="A225" s="124"/>
      <c r="B225" s="124"/>
      <c r="C225" s="65"/>
      <c r="D225" s="66"/>
      <c r="E225" s="67"/>
      <c r="F225" s="68"/>
      <c r="G225" s="104"/>
      <c r="H225" s="69"/>
      <c r="I225" s="160"/>
      <c r="J225" s="73" t="str">
        <f t="shared" si="16"/>
        <v/>
      </c>
      <c r="K225" s="73" t="str">
        <f t="shared" si="17"/>
        <v/>
      </c>
      <c r="L225" s="73" t="str">
        <f t="shared" si="18"/>
        <v/>
      </c>
      <c r="M225" s="73" t="str">
        <f t="shared" si="19"/>
        <v/>
      </c>
      <c r="N225" s="129"/>
      <c r="P225" s="13"/>
      <c r="AD225" s="13"/>
      <c r="AE225" s="13"/>
    </row>
    <row r="226" spans="1:31" ht="13.9" customHeight="1" x14ac:dyDescent="0.2">
      <c r="A226" s="124"/>
      <c r="B226" s="124"/>
      <c r="C226" s="65"/>
      <c r="D226" s="66"/>
      <c r="E226" s="67"/>
      <c r="F226" s="68"/>
      <c r="G226" s="104"/>
      <c r="H226" s="69"/>
      <c r="I226" s="160"/>
      <c r="J226" s="73" t="str">
        <f t="shared" si="16"/>
        <v/>
      </c>
      <c r="K226" s="73" t="str">
        <f t="shared" si="17"/>
        <v/>
      </c>
      <c r="L226" s="73" t="str">
        <f t="shared" si="18"/>
        <v/>
      </c>
      <c r="M226" s="73" t="str">
        <f t="shared" si="19"/>
        <v/>
      </c>
      <c r="N226" s="129"/>
      <c r="P226" s="13"/>
      <c r="AD226" s="13"/>
      <c r="AE226" s="13"/>
    </row>
    <row r="227" spans="1:31" ht="13.9" customHeight="1" x14ac:dyDescent="0.2">
      <c r="A227" s="124"/>
      <c r="B227" s="124"/>
      <c r="C227" s="65"/>
      <c r="D227" s="66"/>
      <c r="E227" s="67"/>
      <c r="F227" s="68"/>
      <c r="G227" s="104"/>
      <c r="H227" s="69"/>
      <c r="I227" s="160"/>
      <c r="J227" s="73" t="str">
        <f t="shared" si="16"/>
        <v/>
      </c>
      <c r="K227" s="73" t="str">
        <f t="shared" si="17"/>
        <v/>
      </c>
      <c r="L227" s="73" t="str">
        <f t="shared" si="18"/>
        <v/>
      </c>
      <c r="M227" s="73" t="str">
        <f t="shared" si="19"/>
        <v/>
      </c>
      <c r="N227" s="129"/>
      <c r="P227" s="13"/>
      <c r="AD227" s="13"/>
      <c r="AE227" s="13"/>
    </row>
    <row r="228" spans="1:31" ht="13.9" customHeight="1" x14ac:dyDescent="0.2">
      <c r="A228" s="124"/>
      <c r="B228" s="124"/>
      <c r="C228" s="65"/>
      <c r="D228" s="66"/>
      <c r="E228" s="67"/>
      <c r="F228" s="68"/>
      <c r="G228" s="104"/>
      <c r="H228" s="69"/>
      <c r="I228" s="160"/>
      <c r="J228" s="73" t="str">
        <f t="shared" si="16"/>
        <v/>
      </c>
      <c r="K228" s="73" t="str">
        <f t="shared" si="17"/>
        <v/>
      </c>
      <c r="L228" s="73" t="str">
        <f t="shared" si="18"/>
        <v/>
      </c>
      <c r="M228" s="73" t="str">
        <f t="shared" si="19"/>
        <v/>
      </c>
      <c r="N228" s="129"/>
      <c r="P228" s="13"/>
      <c r="AD228" s="13"/>
      <c r="AE228" s="13"/>
    </row>
    <row r="229" spans="1:31" ht="13.9" customHeight="1" x14ac:dyDescent="0.2">
      <c r="A229" s="124"/>
      <c r="B229" s="124"/>
      <c r="C229" s="65"/>
      <c r="D229" s="66"/>
      <c r="E229" s="67"/>
      <c r="F229" s="68"/>
      <c r="G229" s="104"/>
      <c r="H229" s="69"/>
      <c r="I229" s="160"/>
      <c r="J229" s="73" t="str">
        <f t="shared" si="16"/>
        <v/>
      </c>
      <c r="K229" s="73" t="str">
        <f t="shared" si="17"/>
        <v/>
      </c>
      <c r="L229" s="73" t="str">
        <f t="shared" si="18"/>
        <v/>
      </c>
      <c r="M229" s="73" t="str">
        <f t="shared" si="19"/>
        <v/>
      </c>
      <c r="N229" s="129"/>
      <c r="P229" s="13"/>
      <c r="AD229" s="13"/>
      <c r="AE229" s="13"/>
    </row>
    <row r="230" spans="1:31" ht="13.9" customHeight="1" x14ac:dyDescent="0.2">
      <c r="A230" s="124"/>
      <c r="B230" s="124"/>
      <c r="C230" s="65"/>
      <c r="D230" s="66"/>
      <c r="E230" s="67"/>
      <c r="F230" s="68"/>
      <c r="G230" s="104"/>
      <c r="H230" s="69"/>
      <c r="I230" s="160"/>
      <c r="J230" s="73" t="str">
        <f t="shared" si="16"/>
        <v/>
      </c>
      <c r="K230" s="73" t="str">
        <f t="shared" si="17"/>
        <v/>
      </c>
      <c r="L230" s="73" t="str">
        <f t="shared" si="18"/>
        <v/>
      </c>
      <c r="M230" s="73" t="str">
        <f t="shared" si="19"/>
        <v/>
      </c>
      <c r="N230" s="129"/>
      <c r="P230" s="13"/>
      <c r="AD230" s="13"/>
      <c r="AE230" s="13"/>
    </row>
    <row r="231" spans="1:31" ht="13.9" customHeight="1" x14ac:dyDescent="0.2">
      <c r="A231" s="124"/>
      <c r="B231" s="124"/>
      <c r="C231" s="65"/>
      <c r="D231" s="66"/>
      <c r="E231" s="67"/>
      <c r="F231" s="68"/>
      <c r="G231" s="104"/>
      <c r="H231" s="69"/>
      <c r="I231" s="160"/>
      <c r="J231" s="73" t="str">
        <f t="shared" si="16"/>
        <v/>
      </c>
      <c r="K231" s="73" t="str">
        <f t="shared" si="17"/>
        <v/>
      </c>
      <c r="L231" s="73" t="str">
        <f t="shared" si="18"/>
        <v/>
      </c>
      <c r="M231" s="73" t="str">
        <f t="shared" si="19"/>
        <v/>
      </c>
      <c r="N231" s="129"/>
      <c r="P231" s="13"/>
      <c r="AD231" s="13"/>
      <c r="AE231" s="13"/>
    </row>
    <row r="232" spans="1:31" ht="13.9" customHeight="1" x14ac:dyDescent="0.2">
      <c r="A232" s="124"/>
      <c r="B232" s="124"/>
      <c r="C232" s="65"/>
      <c r="D232" s="66"/>
      <c r="E232" s="67"/>
      <c r="F232" s="68"/>
      <c r="G232" s="104"/>
      <c r="H232" s="69"/>
      <c r="I232" s="160"/>
      <c r="J232" s="73" t="str">
        <f t="shared" si="16"/>
        <v/>
      </c>
      <c r="K232" s="73" t="str">
        <f t="shared" si="17"/>
        <v/>
      </c>
      <c r="L232" s="73" t="str">
        <f t="shared" si="18"/>
        <v/>
      </c>
      <c r="M232" s="73" t="str">
        <f t="shared" si="19"/>
        <v/>
      </c>
      <c r="N232" s="129"/>
      <c r="P232" s="13"/>
      <c r="AD232" s="13"/>
      <c r="AE232" s="13"/>
    </row>
    <row r="233" spans="1:31" ht="13.9" customHeight="1" x14ac:dyDescent="0.2">
      <c r="A233" s="124"/>
      <c r="B233" s="124"/>
      <c r="C233" s="65"/>
      <c r="D233" s="66"/>
      <c r="E233" s="67"/>
      <c r="F233" s="68"/>
      <c r="G233" s="104"/>
      <c r="H233" s="69"/>
      <c r="I233" s="160"/>
      <c r="J233" s="73" t="str">
        <f t="shared" si="16"/>
        <v/>
      </c>
      <c r="K233" s="73" t="str">
        <f t="shared" si="17"/>
        <v/>
      </c>
      <c r="L233" s="73" t="str">
        <f t="shared" si="18"/>
        <v/>
      </c>
      <c r="M233" s="73" t="str">
        <f t="shared" si="19"/>
        <v/>
      </c>
      <c r="N233" s="129"/>
      <c r="P233" s="13"/>
      <c r="AD233" s="13"/>
      <c r="AE233" s="13"/>
    </row>
    <row r="234" spans="1:31" ht="13.9" customHeight="1" x14ac:dyDescent="0.2">
      <c r="A234" s="124"/>
      <c r="B234" s="124"/>
      <c r="C234" s="65"/>
      <c r="D234" s="66"/>
      <c r="E234" s="67"/>
      <c r="F234" s="68"/>
      <c r="G234" s="104"/>
      <c r="H234" s="69"/>
      <c r="I234" s="160"/>
      <c r="J234" s="73" t="str">
        <f t="shared" si="16"/>
        <v/>
      </c>
      <c r="K234" s="73" t="str">
        <f t="shared" si="17"/>
        <v/>
      </c>
      <c r="L234" s="73" t="str">
        <f t="shared" si="18"/>
        <v/>
      </c>
      <c r="M234" s="73" t="str">
        <f t="shared" si="19"/>
        <v/>
      </c>
      <c r="N234" s="129"/>
      <c r="P234" s="13"/>
      <c r="AD234" s="13"/>
      <c r="AE234" s="13"/>
    </row>
    <row r="235" spans="1:31" ht="13.9" customHeight="1" x14ac:dyDescent="0.2">
      <c r="A235" s="124"/>
      <c r="B235" s="124"/>
      <c r="C235" s="65"/>
      <c r="D235" s="66"/>
      <c r="E235" s="67"/>
      <c r="F235" s="68"/>
      <c r="G235" s="104"/>
      <c r="H235" s="69"/>
      <c r="I235" s="160"/>
      <c r="J235" s="73" t="str">
        <f t="shared" si="16"/>
        <v/>
      </c>
      <c r="K235" s="73" t="str">
        <f t="shared" si="17"/>
        <v/>
      </c>
      <c r="L235" s="73" t="str">
        <f t="shared" si="18"/>
        <v/>
      </c>
      <c r="M235" s="73" t="str">
        <f t="shared" si="19"/>
        <v/>
      </c>
      <c r="N235" s="129"/>
      <c r="P235" s="13"/>
      <c r="AD235" s="13"/>
      <c r="AE235" s="13"/>
    </row>
    <row r="236" spans="1:31" ht="13.9" customHeight="1" x14ac:dyDescent="0.2">
      <c r="A236" s="124"/>
      <c r="B236" s="124"/>
      <c r="C236" s="65"/>
      <c r="D236" s="66"/>
      <c r="E236" s="67"/>
      <c r="F236" s="68"/>
      <c r="G236" s="104"/>
      <c r="H236" s="69"/>
      <c r="I236" s="160"/>
      <c r="J236" s="73" t="str">
        <f t="shared" si="16"/>
        <v/>
      </c>
      <c r="K236" s="73" t="str">
        <f t="shared" si="17"/>
        <v/>
      </c>
      <c r="L236" s="73" t="str">
        <f t="shared" si="18"/>
        <v/>
      </c>
      <c r="M236" s="73" t="str">
        <f t="shared" si="19"/>
        <v/>
      </c>
      <c r="N236" s="129"/>
      <c r="P236" s="13"/>
      <c r="AD236" s="13"/>
      <c r="AE236" s="13"/>
    </row>
    <row r="237" spans="1:31" ht="13.9" customHeight="1" x14ac:dyDescent="0.2">
      <c r="A237" s="124"/>
      <c r="B237" s="124"/>
      <c r="C237" s="65"/>
      <c r="D237" s="66"/>
      <c r="E237" s="67"/>
      <c r="F237" s="68"/>
      <c r="G237" s="104"/>
      <c r="H237" s="69"/>
      <c r="I237" s="160"/>
      <c r="J237" s="73" t="str">
        <f t="shared" si="16"/>
        <v/>
      </c>
      <c r="K237" s="73" t="str">
        <f t="shared" si="17"/>
        <v/>
      </c>
      <c r="L237" s="73" t="str">
        <f t="shared" si="18"/>
        <v/>
      </c>
      <c r="M237" s="73" t="str">
        <f t="shared" si="19"/>
        <v/>
      </c>
      <c r="N237" s="129"/>
      <c r="P237" s="13"/>
      <c r="AD237" s="13"/>
      <c r="AE237" s="13"/>
    </row>
    <row r="238" spans="1:31" ht="13.9" customHeight="1" x14ac:dyDescent="0.2">
      <c r="A238" s="124"/>
      <c r="B238" s="124"/>
      <c r="C238" s="65"/>
      <c r="D238" s="66"/>
      <c r="E238" s="67"/>
      <c r="F238" s="68"/>
      <c r="G238" s="104"/>
      <c r="H238" s="69"/>
      <c r="I238" s="160"/>
      <c r="J238" s="73" t="str">
        <f t="shared" si="16"/>
        <v/>
      </c>
      <c r="K238" s="73" t="str">
        <f t="shared" si="17"/>
        <v/>
      </c>
      <c r="L238" s="73" t="str">
        <f t="shared" si="18"/>
        <v/>
      </c>
      <c r="M238" s="73" t="str">
        <f t="shared" si="19"/>
        <v/>
      </c>
      <c r="N238" s="129"/>
      <c r="P238" s="13"/>
      <c r="AD238" s="13"/>
      <c r="AE238" s="13"/>
    </row>
    <row r="239" spans="1:31" ht="13.9" customHeight="1" x14ac:dyDescent="0.2">
      <c r="A239" s="124"/>
      <c r="B239" s="124"/>
      <c r="C239" s="65"/>
      <c r="D239" s="66"/>
      <c r="E239" s="67"/>
      <c r="F239" s="68"/>
      <c r="G239" s="104"/>
      <c r="H239" s="69"/>
      <c r="I239" s="160"/>
      <c r="J239" s="73" t="str">
        <f t="shared" si="16"/>
        <v/>
      </c>
      <c r="K239" s="73" t="str">
        <f t="shared" si="17"/>
        <v/>
      </c>
      <c r="L239" s="73" t="str">
        <f t="shared" si="18"/>
        <v/>
      </c>
      <c r="M239" s="73" t="str">
        <f t="shared" si="19"/>
        <v/>
      </c>
      <c r="N239" s="129"/>
      <c r="P239" s="13"/>
      <c r="AD239" s="13"/>
      <c r="AE239" s="13"/>
    </row>
    <row r="240" spans="1:31" ht="13.9" customHeight="1" x14ac:dyDescent="0.2">
      <c r="A240" s="124"/>
      <c r="B240" s="124"/>
      <c r="C240" s="65"/>
      <c r="D240" s="66"/>
      <c r="E240" s="67"/>
      <c r="F240" s="68"/>
      <c r="G240" s="104"/>
      <c r="H240" s="69"/>
      <c r="I240" s="160"/>
      <c r="J240" s="73" t="str">
        <f t="shared" si="16"/>
        <v/>
      </c>
      <c r="K240" s="73" t="str">
        <f t="shared" si="17"/>
        <v/>
      </c>
      <c r="L240" s="73" t="str">
        <f t="shared" si="18"/>
        <v/>
      </c>
      <c r="M240" s="73" t="str">
        <f t="shared" si="19"/>
        <v/>
      </c>
      <c r="N240" s="129"/>
      <c r="P240" s="13"/>
      <c r="AD240" s="13"/>
      <c r="AE240" s="13"/>
    </row>
    <row r="241" spans="1:31" ht="13.9" customHeight="1" x14ac:dyDescent="0.2">
      <c r="A241" s="124"/>
      <c r="B241" s="124"/>
      <c r="C241" s="65"/>
      <c r="D241" s="66"/>
      <c r="E241" s="67"/>
      <c r="F241" s="68"/>
      <c r="G241" s="104"/>
      <c r="H241" s="69"/>
      <c r="I241" s="160"/>
      <c r="J241" s="73" t="str">
        <f t="shared" si="16"/>
        <v/>
      </c>
      <c r="K241" s="73" t="str">
        <f t="shared" si="17"/>
        <v/>
      </c>
      <c r="L241" s="73" t="str">
        <f t="shared" si="18"/>
        <v/>
      </c>
      <c r="M241" s="73" t="str">
        <f t="shared" si="19"/>
        <v/>
      </c>
      <c r="N241" s="129"/>
      <c r="P241" s="13"/>
      <c r="AD241" s="13"/>
      <c r="AE241" s="13"/>
    </row>
    <row r="242" spans="1:31" ht="13.9" customHeight="1" x14ac:dyDescent="0.2">
      <c r="A242" s="124"/>
      <c r="B242" s="124"/>
      <c r="C242" s="65"/>
      <c r="D242" s="66"/>
      <c r="E242" s="67"/>
      <c r="F242" s="68"/>
      <c r="G242" s="104"/>
      <c r="H242" s="69"/>
      <c r="I242" s="160"/>
      <c r="J242" s="73" t="str">
        <f t="shared" si="16"/>
        <v/>
      </c>
      <c r="K242" s="73" t="str">
        <f t="shared" si="17"/>
        <v/>
      </c>
      <c r="L242" s="73" t="str">
        <f t="shared" si="18"/>
        <v/>
      </c>
      <c r="M242" s="73" t="str">
        <f t="shared" si="19"/>
        <v/>
      </c>
      <c r="N242" s="129"/>
      <c r="P242" s="13"/>
      <c r="AD242" s="13"/>
      <c r="AE242" s="13"/>
    </row>
    <row r="243" spans="1:31" ht="13.9" customHeight="1" x14ac:dyDescent="0.2">
      <c r="A243" s="124"/>
      <c r="B243" s="124"/>
      <c r="C243" s="65"/>
      <c r="D243" s="66"/>
      <c r="E243" s="67"/>
      <c r="F243" s="68"/>
      <c r="G243" s="104"/>
      <c r="H243" s="69"/>
      <c r="I243" s="160"/>
      <c r="J243" s="73" t="str">
        <f t="shared" si="16"/>
        <v/>
      </c>
      <c r="K243" s="73" t="str">
        <f t="shared" si="17"/>
        <v/>
      </c>
      <c r="L243" s="73" t="str">
        <f t="shared" si="18"/>
        <v/>
      </c>
      <c r="M243" s="73" t="str">
        <f t="shared" si="19"/>
        <v/>
      </c>
      <c r="N243" s="129"/>
      <c r="P243" s="13"/>
      <c r="AD243" s="13"/>
      <c r="AE243" s="13"/>
    </row>
    <row r="244" spans="1:31" ht="13.9" customHeight="1" x14ac:dyDescent="0.2">
      <c r="A244" s="124"/>
      <c r="B244" s="124"/>
      <c r="C244" s="65"/>
      <c r="D244" s="66"/>
      <c r="E244" s="67"/>
      <c r="F244" s="68"/>
      <c r="G244" s="104"/>
      <c r="H244" s="69"/>
      <c r="I244" s="160"/>
      <c r="J244" s="73" t="str">
        <f t="shared" si="16"/>
        <v/>
      </c>
      <c r="K244" s="73" t="str">
        <f t="shared" si="17"/>
        <v/>
      </c>
      <c r="L244" s="73" t="str">
        <f t="shared" si="18"/>
        <v/>
      </c>
      <c r="M244" s="73" t="str">
        <f t="shared" si="19"/>
        <v/>
      </c>
      <c r="N244" s="129"/>
      <c r="P244" s="13"/>
      <c r="AD244" s="13"/>
      <c r="AE244" s="13"/>
    </row>
    <row r="245" spans="1:31" ht="13.9" customHeight="1" x14ac:dyDescent="0.2">
      <c r="A245" s="124"/>
      <c r="B245" s="124"/>
      <c r="C245" s="65"/>
      <c r="D245" s="66"/>
      <c r="E245" s="67"/>
      <c r="F245" s="68"/>
      <c r="G245" s="104"/>
      <c r="H245" s="69"/>
      <c r="I245" s="160"/>
      <c r="J245" s="73" t="str">
        <f t="shared" si="16"/>
        <v/>
      </c>
      <c r="K245" s="73" t="str">
        <f t="shared" si="17"/>
        <v/>
      </c>
      <c r="L245" s="73" t="str">
        <f t="shared" si="18"/>
        <v/>
      </c>
      <c r="M245" s="73" t="str">
        <f t="shared" si="19"/>
        <v/>
      </c>
      <c r="N245" s="129"/>
      <c r="P245" s="13"/>
      <c r="AD245" s="13"/>
      <c r="AE245" s="13"/>
    </row>
    <row r="246" spans="1:31" ht="13.9" customHeight="1" x14ac:dyDescent="0.2">
      <c r="A246" s="124"/>
      <c r="B246" s="124"/>
      <c r="C246" s="65"/>
      <c r="D246" s="66"/>
      <c r="E246" s="67"/>
      <c r="F246" s="68"/>
      <c r="G246" s="104"/>
      <c r="H246" s="69"/>
      <c r="I246" s="160"/>
      <c r="J246" s="73" t="str">
        <f t="shared" si="16"/>
        <v/>
      </c>
      <c r="K246" s="73" t="str">
        <f t="shared" si="17"/>
        <v/>
      </c>
      <c r="L246" s="73" t="str">
        <f t="shared" si="18"/>
        <v/>
      </c>
      <c r="M246" s="73" t="str">
        <f t="shared" si="19"/>
        <v/>
      </c>
      <c r="N246" s="129"/>
      <c r="P246" s="13"/>
      <c r="AD246" s="13"/>
      <c r="AE246" s="13"/>
    </row>
    <row r="247" spans="1:31" ht="13.9" customHeight="1" x14ac:dyDescent="0.2">
      <c r="A247" s="124"/>
      <c r="B247" s="124"/>
      <c r="C247" s="65"/>
      <c r="D247" s="66"/>
      <c r="E247" s="67"/>
      <c r="F247" s="68"/>
      <c r="G247" s="104"/>
      <c r="H247" s="69"/>
      <c r="I247" s="160"/>
      <c r="J247" s="73" t="str">
        <f t="shared" si="16"/>
        <v/>
      </c>
      <c r="K247" s="73" t="str">
        <f t="shared" si="17"/>
        <v/>
      </c>
      <c r="L247" s="73" t="str">
        <f t="shared" si="18"/>
        <v/>
      </c>
      <c r="M247" s="73" t="str">
        <f t="shared" si="19"/>
        <v/>
      </c>
      <c r="N247" s="129"/>
      <c r="P247" s="13"/>
      <c r="AD247" s="13"/>
      <c r="AE247" s="13"/>
    </row>
    <row r="248" spans="1:31" ht="13.9" customHeight="1" x14ac:dyDescent="0.2">
      <c r="A248" s="124"/>
      <c r="B248" s="124"/>
      <c r="C248" s="65"/>
      <c r="D248" s="66"/>
      <c r="E248" s="67"/>
      <c r="F248" s="68"/>
      <c r="G248" s="104"/>
      <c r="H248" s="69"/>
      <c r="I248" s="160"/>
      <c r="J248" s="73" t="str">
        <f t="shared" si="16"/>
        <v/>
      </c>
      <c r="K248" s="73" t="str">
        <f t="shared" si="17"/>
        <v/>
      </c>
      <c r="L248" s="73" t="str">
        <f t="shared" si="18"/>
        <v/>
      </c>
      <c r="M248" s="73" t="str">
        <f t="shared" si="19"/>
        <v/>
      </c>
      <c r="N248" s="129"/>
      <c r="P248" s="13"/>
      <c r="AD248" s="13"/>
      <c r="AE248" s="13"/>
    </row>
    <row r="249" spans="1:31" ht="13.9" customHeight="1" x14ac:dyDescent="0.2">
      <c r="A249" s="124"/>
      <c r="B249" s="124"/>
      <c r="C249" s="65"/>
      <c r="D249" s="66"/>
      <c r="E249" s="67"/>
      <c r="F249" s="68"/>
      <c r="G249" s="104"/>
      <c r="H249" s="69"/>
      <c r="I249" s="160"/>
      <c r="J249" s="73" t="str">
        <f t="shared" si="16"/>
        <v/>
      </c>
      <c r="K249" s="73" t="str">
        <f t="shared" si="17"/>
        <v/>
      </c>
      <c r="L249" s="73" t="str">
        <f t="shared" si="18"/>
        <v/>
      </c>
      <c r="M249" s="73" t="str">
        <f t="shared" si="19"/>
        <v/>
      </c>
      <c r="N249" s="129"/>
      <c r="P249" s="13"/>
      <c r="AD249" s="13"/>
      <c r="AE249" s="13"/>
    </row>
    <row r="250" spans="1:31" ht="13.9" customHeight="1" x14ac:dyDescent="0.2">
      <c r="A250" s="124"/>
      <c r="B250" s="124"/>
      <c r="C250" s="65"/>
      <c r="D250" s="66"/>
      <c r="E250" s="67"/>
      <c r="F250" s="68"/>
      <c r="G250" s="104"/>
      <c r="H250" s="69"/>
      <c r="I250" s="160"/>
      <c r="J250" s="73" t="str">
        <f t="shared" si="16"/>
        <v/>
      </c>
      <c r="K250" s="73" t="str">
        <f t="shared" si="17"/>
        <v/>
      </c>
      <c r="L250" s="73" t="str">
        <f t="shared" si="18"/>
        <v/>
      </c>
      <c r="M250" s="73" t="str">
        <f t="shared" si="19"/>
        <v/>
      </c>
      <c r="N250" s="129"/>
      <c r="P250" s="13"/>
      <c r="AD250" s="13"/>
      <c r="AE250" s="13"/>
    </row>
    <row r="251" spans="1:31" ht="13.9" customHeight="1" x14ac:dyDescent="0.2">
      <c r="A251" s="124"/>
      <c r="B251" s="124"/>
      <c r="C251" s="65"/>
      <c r="D251" s="66"/>
      <c r="E251" s="67"/>
      <c r="F251" s="68"/>
      <c r="G251" s="104"/>
      <c r="H251" s="69"/>
      <c r="I251" s="160"/>
      <c r="J251" s="73" t="str">
        <f t="shared" si="16"/>
        <v/>
      </c>
      <c r="K251" s="73" t="str">
        <f t="shared" si="17"/>
        <v/>
      </c>
      <c r="L251" s="73" t="str">
        <f t="shared" si="18"/>
        <v/>
      </c>
      <c r="M251" s="73" t="str">
        <f t="shared" si="19"/>
        <v/>
      </c>
      <c r="N251" s="129"/>
      <c r="P251" s="13"/>
      <c r="AD251" s="13"/>
      <c r="AE251" s="13"/>
    </row>
    <row r="252" spans="1:31" ht="13.9" customHeight="1" x14ac:dyDescent="0.2">
      <c r="A252" s="124"/>
      <c r="B252" s="124"/>
      <c r="C252" s="65"/>
      <c r="D252" s="66"/>
      <c r="E252" s="67"/>
      <c r="F252" s="68"/>
      <c r="G252" s="104"/>
      <c r="H252" s="69"/>
      <c r="I252" s="160"/>
      <c r="J252" s="73" t="str">
        <f t="shared" si="16"/>
        <v/>
      </c>
      <c r="K252" s="73" t="str">
        <f t="shared" si="17"/>
        <v/>
      </c>
      <c r="L252" s="73" t="str">
        <f t="shared" si="18"/>
        <v/>
      </c>
      <c r="M252" s="73" t="str">
        <f t="shared" si="19"/>
        <v/>
      </c>
      <c r="N252" s="129"/>
      <c r="P252" s="13"/>
      <c r="AD252" s="13"/>
      <c r="AE252" s="13"/>
    </row>
    <row r="253" spans="1:31" ht="13.9" customHeight="1" x14ac:dyDescent="0.2">
      <c r="A253" s="124"/>
      <c r="B253" s="124"/>
      <c r="C253" s="65"/>
      <c r="D253" s="66"/>
      <c r="E253" s="67"/>
      <c r="F253" s="68"/>
      <c r="G253" s="104"/>
      <c r="H253" s="69"/>
      <c r="I253" s="160"/>
      <c r="J253" s="73" t="str">
        <f t="shared" si="16"/>
        <v/>
      </c>
      <c r="K253" s="73" t="str">
        <f t="shared" si="17"/>
        <v/>
      </c>
      <c r="L253" s="73" t="str">
        <f t="shared" si="18"/>
        <v/>
      </c>
      <c r="M253" s="73" t="str">
        <f t="shared" si="19"/>
        <v/>
      </c>
      <c r="N253" s="129"/>
      <c r="P253" s="13"/>
      <c r="AD253" s="13"/>
      <c r="AE253" s="13"/>
    </row>
    <row r="254" spans="1:31" ht="13.9" customHeight="1" x14ac:dyDescent="0.2">
      <c r="A254" s="124"/>
      <c r="B254" s="124"/>
      <c r="C254" s="65"/>
      <c r="D254" s="66"/>
      <c r="E254" s="67"/>
      <c r="F254" s="68"/>
      <c r="G254" s="104"/>
      <c r="H254" s="69"/>
      <c r="I254" s="160"/>
      <c r="J254" s="73" t="str">
        <f t="shared" si="16"/>
        <v/>
      </c>
      <c r="K254" s="73" t="str">
        <f t="shared" si="17"/>
        <v/>
      </c>
      <c r="L254" s="73" t="str">
        <f t="shared" si="18"/>
        <v/>
      </c>
      <c r="M254" s="73" t="str">
        <f t="shared" si="19"/>
        <v/>
      </c>
      <c r="N254" s="129"/>
      <c r="P254" s="13"/>
      <c r="AD254" s="13"/>
      <c r="AE254" s="13"/>
    </row>
    <row r="255" spans="1:31" ht="13.9" customHeight="1" x14ac:dyDescent="0.2">
      <c r="A255" s="124"/>
      <c r="B255" s="124"/>
      <c r="C255" s="65"/>
      <c r="D255" s="66"/>
      <c r="E255" s="67"/>
      <c r="F255" s="68"/>
      <c r="G255" s="104"/>
      <c r="H255" s="69"/>
      <c r="I255" s="160"/>
      <c r="J255" s="73" t="str">
        <f t="shared" si="16"/>
        <v/>
      </c>
      <c r="K255" s="73" t="str">
        <f t="shared" si="17"/>
        <v/>
      </c>
      <c r="L255" s="73" t="str">
        <f t="shared" si="18"/>
        <v/>
      </c>
      <c r="M255" s="73" t="str">
        <f t="shared" si="19"/>
        <v/>
      </c>
      <c r="N255" s="129"/>
      <c r="P255" s="13"/>
      <c r="AD255" s="13"/>
      <c r="AE255" s="13"/>
    </row>
    <row r="256" spans="1:31" ht="13.9" customHeight="1" x14ac:dyDescent="0.2">
      <c r="A256" s="124"/>
      <c r="B256" s="124"/>
      <c r="C256" s="65"/>
      <c r="D256" s="66"/>
      <c r="E256" s="67"/>
      <c r="F256" s="68"/>
      <c r="G256" s="104"/>
      <c r="H256" s="69"/>
      <c r="I256" s="160"/>
      <c r="J256" s="73" t="str">
        <f t="shared" si="16"/>
        <v/>
      </c>
      <c r="K256" s="73" t="str">
        <f t="shared" si="17"/>
        <v/>
      </c>
      <c r="L256" s="73" t="str">
        <f t="shared" si="18"/>
        <v/>
      </c>
      <c r="M256" s="73" t="str">
        <f t="shared" si="19"/>
        <v/>
      </c>
      <c r="N256" s="129"/>
      <c r="P256" s="13"/>
      <c r="AD256" s="13"/>
      <c r="AE256" s="13"/>
    </row>
    <row r="257" spans="1:31" ht="13.9" customHeight="1" x14ac:dyDescent="0.2">
      <c r="A257" s="124"/>
      <c r="B257" s="124"/>
      <c r="C257" s="65"/>
      <c r="D257" s="66"/>
      <c r="E257" s="67"/>
      <c r="F257" s="68"/>
      <c r="G257" s="104"/>
      <c r="H257" s="69"/>
      <c r="I257" s="160"/>
      <c r="J257" s="73" t="str">
        <f t="shared" si="16"/>
        <v/>
      </c>
      <c r="K257" s="73" t="str">
        <f t="shared" si="17"/>
        <v/>
      </c>
      <c r="L257" s="73" t="str">
        <f t="shared" si="18"/>
        <v/>
      </c>
      <c r="M257" s="73" t="str">
        <f t="shared" si="19"/>
        <v/>
      </c>
      <c r="N257" s="129"/>
      <c r="P257" s="13"/>
      <c r="AD257" s="13"/>
      <c r="AE257" s="13"/>
    </row>
    <row r="258" spans="1:31" ht="13.9" customHeight="1" x14ac:dyDescent="0.2">
      <c r="A258" s="124"/>
      <c r="B258" s="124"/>
      <c r="C258" s="65"/>
      <c r="D258" s="66"/>
      <c r="E258" s="67"/>
      <c r="F258" s="68"/>
      <c r="G258" s="104"/>
      <c r="H258" s="69"/>
      <c r="I258" s="160"/>
      <c r="J258" s="73" t="str">
        <f t="shared" si="16"/>
        <v/>
      </c>
      <c r="K258" s="73" t="str">
        <f t="shared" si="17"/>
        <v/>
      </c>
      <c r="L258" s="73" t="str">
        <f t="shared" si="18"/>
        <v/>
      </c>
      <c r="M258" s="73" t="str">
        <f t="shared" si="19"/>
        <v/>
      </c>
      <c r="N258" s="129"/>
      <c r="P258" s="13"/>
      <c r="AD258" s="13"/>
      <c r="AE258" s="13"/>
    </row>
    <row r="259" spans="1:31" ht="13.9" customHeight="1" x14ac:dyDescent="0.2">
      <c r="A259" s="124"/>
      <c r="B259" s="124"/>
      <c r="C259" s="65"/>
      <c r="D259" s="66"/>
      <c r="E259" s="67"/>
      <c r="F259" s="68"/>
      <c r="G259" s="104"/>
      <c r="H259" s="69"/>
      <c r="I259" s="160"/>
      <c r="J259" s="73" t="str">
        <f t="shared" si="16"/>
        <v/>
      </c>
      <c r="K259" s="73" t="str">
        <f t="shared" si="17"/>
        <v/>
      </c>
      <c r="L259" s="73" t="str">
        <f t="shared" si="18"/>
        <v/>
      </c>
      <c r="M259" s="73" t="str">
        <f t="shared" si="19"/>
        <v/>
      </c>
      <c r="N259" s="129"/>
      <c r="P259" s="13"/>
      <c r="AD259" s="13"/>
      <c r="AE259" s="13"/>
    </row>
    <row r="260" spans="1:31" ht="13.9" customHeight="1" x14ac:dyDescent="0.2">
      <c r="A260" s="124"/>
      <c r="B260" s="124"/>
      <c r="C260" s="65"/>
      <c r="D260" s="66"/>
      <c r="E260" s="67"/>
      <c r="F260" s="68"/>
      <c r="G260" s="104"/>
      <c r="H260" s="69"/>
      <c r="I260" s="160"/>
      <c r="J260" s="73" t="str">
        <f t="shared" si="16"/>
        <v/>
      </c>
      <c r="K260" s="73" t="str">
        <f t="shared" si="17"/>
        <v/>
      </c>
      <c r="L260" s="73" t="str">
        <f t="shared" si="18"/>
        <v/>
      </c>
      <c r="M260" s="73" t="str">
        <f t="shared" si="19"/>
        <v/>
      </c>
      <c r="N260" s="129"/>
      <c r="P260" s="13"/>
      <c r="AD260" s="13"/>
      <c r="AE260" s="13"/>
    </row>
    <row r="261" spans="1:31" ht="13.9" customHeight="1" x14ac:dyDescent="0.2">
      <c r="A261" s="124"/>
      <c r="B261" s="124"/>
      <c r="C261" s="65"/>
      <c r="D261" s="66"/>
      <c r="E261" s="67"/>
      <c r="F261" s="68"/>
      <c r="G261" s="104"/>
      <c r="H261" s="69"/>
      <c r="I261" s="160"/>
      <c r="J261" s="73" t="str">
        <f t="shared" si="16"/>
        <v/>
      </c>
      <c r="K261" s="73" t="str">
        <f t="shared" si="17"/>
        <v/>
      </c>
      <c r="L261" s="73" t="str">
        <f t="shared" si="18"/>
        <v/>
      </c>
      <c r="M261" s="73" t="str">
        <f t="shared" si="19"/>
        <v/>
      </c>
      <c r="N261" s="129"/>
      <c r="P261" s="13"/>
      <c r="AD261" s="13"/>
      <c r="AE261" s="13"/>
    </row>
    <row r="262" spans="1:31" ht="13.9" customHeight="1" x14ac:dyDescent="0.2">
      <c r="A262" s="124"/>
      <c r="B262" s="124"/>
      <c r="C262" s="65"/>
      <c r="D262" s="66"/>
      <c r="E262" s="67"/>
      <c r="F262" s="68"/>
      <c r="G262" s="104"/>
      <c r="H262" s="69"/>
      <c r="I262" s="160"/>
      <c r="J262" s="73" t="str">
        <f t="shared" si="16"/>
        <v/>
      </c>
      <c r="K262" s="73" t="str">
        <f t="shared" si="17"/>
        <v/>
      </c>
      <c r="L262" s="73" t="str">
        <f t="shared" si="18"/>
        <v/>
      </c>
      <c r="M262" s="73" t="str">
        <f t="shared" si="19"/>
        <v/>
      </c>
      <c r="N262" s="129"/>
      <c r="P262" s="13"/>
      <c r="AD262" s="13"/>
      <c r="AE262" s="13"/>
    </row>
    <row r="263" spans="1:31" ht="13.9" customHeight="1" x14ac:dyDescent="0.2">
      <c r="A263" s="124"/>
      <c r="B263" s="124"/>
      <c r="C263" s="65"/>
      <c r="D263" s="66"/>
      <c r="E263" s="67"/>
      <c r="F263" s="68"/>
      <c r="G263" s="104"/>
      <c r="H263" s="69"/>
      <c r="I263" s="160"/>
      <c r="J263" s="73" t="str">
        <f t="shared" si="16"/>
        <v/>
      </c>
      <c r="K263" s="73" t="str">
        <f t="shared" si="17"/>
        <v/>
      </c>
      <c r="L263" s="73" t="str">
        <f t="shared" si="18"/>
        <v/>
      </c>
      <c r="M263" s="73" t="str">
        <f t="shared" si="19"/>
        <v/>
      </c>
      <c r="N263" s="129"/>
      <c r="P263" s="13"/>
      <c r="AD263" s="13"/>
      <c r="AE263" s="13"/>
    </row>
    <row r="264" spans="1:31" ht="13.9" customHeight="1" x14ac:dyDescent="0.2">
      <c r="A264" s="124"/>
      <c r="B264" s="124"/>
      <c r="C264" s="65"/>
      <c r="D264" s="66"/>
      <c r="E264" s="67"/>
      <c r="F264" s="68"/>
      <c r="G264" s="104"/>
      <c r="H264" s="69"/>
      <c r="I264" s="160"/>
      <c r="J264" s="73" t="str">
        <f t="shared" si="16"/>
        <v/>
      </c>
      <c r="K264" s="73" t="str">
        <f t="shared" si="17"/>
        <v/>
      </c>
      <c r="L264" s="73" t="str">
        <f t="shared" si="18"/>
        <v/>
      </c>
      <c r="M264" s="73" t="str">
        <f t="shared" si="19"/>
        <v/>
      </c>
      <c r="N264" s="129"/>
      <c r="P264" s="13"/>
      <c r="AD264" s="13"/>
      <c r="AE264" s="13"/>
    </row>
    <row r="265" spans="1:31" ht="13.9" customHeight="1" x14ac:dyDescent="0.2">
      <c r="A265" s="124"/>
      <c r="B265" s="124"/>
      <c r="C265" s="65"/>
      <c r="D265" s="66"/>
      <c r="E265" s="67"/>
      <c r="F265" s="68"/>
      <c r="G265" s="104"/>
      <c r="H265" s="69"/>
      <c r="I265" s="160"/>
      <c r="J265" s="73" t="str">
        <f t="shared" si="16"/>
        <v/>
      </c>
      <c r="K265" s="73" t="str">
        <f t="shared" si="17"/>
        <v/>
      </c>
      <c r="L265" s="73" t="str">
        <f t="shared" si="18"/>
        <v/>
      </c>
      <c r="M265" s="73" t="str">
        <f t="shared" si="19"/>
        <v/>
      </c>
      <c r="N265" s="129"/>
      <c r="P265" s="13"/>
      <c r="AD265" s="13"/>
      <c r="AE265" s="13"/>
    </row>
    <row r="266" spans="1:31" ht="13.9" customHeight="1" x14ac:dyDescent="0.2">
      <c r="A266" s="124"/>
      <c r="B266" s="124"/>
      <c r="C266" s="65"/>
      <c r="D266" s="66"/>
      <c r="E266" s="67"/>
      <c r="F266" s="68"/>
      <c r="G266" s="104"/>
      <c r="H266" s="69"/>
      <c r="I266" s="160"/>
      <c r="J266" s="73" t="str">
        <f t="shared" si="16"/>
        <v/>
      </c>
      <c r="K266" s="73" t="str">
        <f t="shared" si="17"/>
        <v/>
      </c>
      <c r="L266" s="73" t="str">
        <f t="shared" si="18"/>
        <v/>
      </c>
      <c r="M266" s="73" t="str">
        <f t="shared" si="19"/>
        <v/>
      </c>
      <c r="N266" s="129"/>
      <c r="P266" s="13"/>
      <c r="AD266" s="13"/>
      <c r="AE266" s="13"/>
    </row>
    <row r="267" spans="1:31" ht="13.9" customHeight="1" x14ac:dyDescent="0.2">
      <c r="A267" s="124"/>
      <c r="B267" s="124"/>
      <c r="C267" s="65"/>
      <c r="D267" s="66"/>
      <c r="E267" s="67"/>
      <c r="F267" s="68"/>
      <c r="G267" s="104"/>
      <c r="H267" s="69"/>
      <c r="I267" s="160"/>
      <c r="J267" s="73" t="str">
        <f t="shared" si="16"/>
        <v/>
      </c>
      <c r="K267" s="73" t="str">
        <f t="shared" si="17"/>
        <v/>
      </c>
      <c r="L267" s="73" t="str">
        <f t="shared" si="18"/>
        <v/>
      </c>
      <c r="M267" s="73" t="str">
        <f t="shared" si="19"/>
        <v/>
      </c>
      <c r="N267" s="129"/>
      <c r="P267" s="13"/>
      <c r="AD267" s="13"/>
      <c r="AE267" s="13"/>
    </row>
    <row r="268" spans="1:31" ht="13.9" customHeight="1" x14ac:dyDescent="0.2">
      <c r="A268" s="124"/>
      <c r="B268" s="124"/>
      <c r="C268" s="65"/>
      <c r="D268" s="66"/>
      <c r="E268" s="67"/>
      <c r="F268" s="68"/>
      <c r="G268" s="104"/>
      <c r="H268" s="69"/>
      <c r="I268" s="160"/>
      <c r="J268" s="73" t="str">
        <f t="shared" si="16"/>
        <v/>
      </c>
      <c r="K268" s="73" t="str">
        <f t="shared" si="17"/>
        <v/>
      </c>
      <c r="L268" s="73" t="str">
        <f t="shared" si="18"/>
        <v/>
      </c>
      <c r="M268" s="73" t="str">
        <f t="shared" si="19"/>
        <v/>
      </c>
      <c r="N268" s="129"/>
      <c r="P268" s="13"/>
      <c r="AD268" s="13"/>
      <c r="AE268" s="13"/>
    </row>
    <row r="269" spans="1:31" ht="13.9" customHeight="1" x14ac:dyDescent="0.2">
      <c r="A269" s="124"/>
      <c r="B269" s="124"/>
      <c r="C269" s="65"/>
      <c r="D269" s="66"/>
      <c r="E269" s="67"/>
      <c r="F269" s="68"/>
      <c r="G269" s="104"/>
      <c r="H269" s="69"/>
      <c r="I269" s="160"/>
      <c r="J269" s="73" t="str">
        <f t="shared" si="16"/>
        <v/>
      </c>
      <c r="K269" s="73" t="str">
        <f t="shared" si="17"/>
        <v/>
      </c>
      <c r="L269" s="73" t="str">
        <f t="shared" si="18"/>
        <v/>
      </c>
      <c r="M269" s="73" t="str">
        <f t="shared" si="19"/>
        <v/>
      </c>
      <c r="N269" s="129"/>
      <c r="P269" s="13"/>
      <c r="AD269" s="13"/>
      <c r="AE269" s="13"/>
    </row>
    <row r="270" spans="1:31" ht="13.9" customHeight="1" x14ac:dyDescent="0.2">
      <c r="A270" s="124"/>
      <c r="B270" s="124"/>
      <c r="C270" s="65"/>
      <c r="D270" s="66"/>
      <c r="E270" s="67"/>
      <c r="F270" s="68"/>
      <c r="G270" s="104"/>
      <c r="H270" s="69"/>
      <c r="I270" s="160"/>
      <c r="J270" s="73" t="str">
        <f t="shared" si="16"/>
        <v/>
      </c>
      <c r="K270" s="73" t="str">
        <f t="shared" si="17"/>
        <v/>
      </c>
      <c r="L270" s="73" t="str">
        <f t="shared" si="18"/>
        <v/>
      </c>
      <c r="M270" s="73" t="str">
        <f t="shared" si="19"/>
        <v/>
      </c>
      <c r="N270" s="129"/>
      <c r="P270" s="13"/>
      <c r="AD270" s="13"/>
      <c r="AE270" s="13"/>
    </row>
    <row r="271" spans="1:31" ht="13.9" customHeight="1" x14ac:dyDescent="0.2">
      <c r="A271" s="124"/>
      <c r="B271" s="124"/>
      <c r="C271" s="65"/>
      <c r="D271" s="66"/>
      <c r="E271" s="67"/>
      <c r="F271" s="68"/>
      <c r="G271" s="104"/>
      <c r="H271" s="69"/>
      <c r="I271" s="160"/>
      <c r="J271" s="73" t="str">
        <f t="shared" si="16"/>
        <v/>
      </c>
      <c r="K271" s="73" t="str">
        <f t="shared" si="17"/>
        <v/>
      </c>
      <c r="L271" s="73" t="str">
        <f t="shared" si="18"/>
        <v/>
      </c>
      <c r="M271" s="73" t="str">
        <f t="shared" si="19"/>
        <v/>
      </c>
      <c r="N271" s="129"/>
      <c r="P271" s="13"/>
      <c r="AD271" s="13"/>
      <c r="AE271" s="13"/>
    </row>
    <row r="272" spans="1:31" ht="13.9" customHeight="1" thickBot="1" x14ac:dyDescent="0.25">
      <c r="A272" s="124"/>
      <c r="B272" s="124"/>
      <c r="C272" s="65"/>
      <c r="D272" s="66"/>
      <c r="E272" s="67"/>
      <c r="F272" s="68"/>
      <c r="G272" s="104"/>
      <c r="H272" s="69"/>
      <c r="I272" s="160"/>
      <c r="J272" s="73" t="str">
        <f t="shared" si="16"/>
        <v/>
      </c>
      <c r="K272" s="73" t="str">
        <f t="shared" si="17"/>
        <v/>
      </c>
      <c r="L272" s="73" t="str">
        <f t="shared" si="18"/>
        <v/>
      </c>
      <c r="M272" s="73" t="str">
        <f t="shared" si="19"/>
        <v/>
      </c>
      <c r="N272" s="129"/>
      <c r="P272" s="13"/>
      <c r="AD272" s="13"/>
      <c r="AE272" s="13"/>
    </row>
    <row r="273" spans="1:16" ht="12.75" customHeight="1" x14ac:dyDescent="0.2">
      <c r="A273" s="257" t="s">
        <v>92</v>
      </c>
      <c r="B273" s="258"/>
      <c r="C273" s="258"/>
      <c r="D273" s="258"/>
      <c r="E273" s="232" t="str">
        <f>IF(E279=0,"N/A",1)</f>
        <v>N/A</v>
      </c>
      <c r="F273" s="232"/>
      <c r="G273" s="232"/>
      <c r="H273" s="232"/>
      <c r="I273" s="232"/>
      <c r="J273" s="232"/>
      <c r="K273" s="232"/>
      <c r="L273" s="232"/>
      <c r="M273" s="232"/>
      <c r="N273" s="233"/>
      <c r="P273" s="15"/>
    </row>
    <row r="274" spans="1:16" ht="12.75" customHeight="1" x14ac:dyDescent="0.2">
      <c r="A274" s="221" t="s">
        <v>93</v>
      </c>
      <c r="B274" s="251"/>
      <c r="C274" s="251"/>
      <c r="D274" s="251"/>
      <c r="E274" s="232" t="str">
        <f>IF(Auxiliar5!J21&lt;&gt;0,Auxiliar5!J21,"N/A")</f>
        <v>N/A</v>
      </c>
      <c r="F274" s="232"/>
      <c r="G274" s="232"/>
      <c r="H274" s="232"/>
      <c r="I274" s="232"/>
      <c r="J274" s="232"/>
      <c r="K274" s="232"/>
      <c r="L274" s="232"/>
      <c r="M274" s="232"/>
      <c r="N274" s="233"/>
      <c r="P274" s="15"/>
    </row>
    <row r="275" spans="1:16" ht="12.75" customHeight="1" x14ac:dyDescent="0.2">
      <c r="A275" s="221" t="s">
        <v>94</v>
      </c>
      <c r="B275" s="251"/>
      <c r="C275" s="251"/>
      <c r="D275" s="251"/>
      <c r="E275" s="232" t="str">
        <f>IF(Auxiliar5!K21&lt;&gt;0,Auxiliar5!K21,"N/A")</f>
        <v>N/A</v>
      </c>
      <c r="F275" s="232"/>
      <c r="G275" s="232"/>
      <c r="H275" s="232"/>
      <c r="I275" s="232"/>
      <c r="J275" s="232"/>
      <c r="K275" s="232"/>
      <c r="L275" s="232"/>
      <c r="M275" s="232"/>
      <c r="N275" s="233"/>
      <c r="P275" s="15"/>
    </row>
    <row r="276" spans="1:16" ht="12.75" customHeight="1" x14ac:dyDescent="0.2">
      <c r="A276" s="221" t="s">
        <v>95</v>
      </c>
      <c r="B276" s="251"/>
      <c r="C276" s="251"/>
      <c r="D276" s="251"/>
      <c r="E276" s="232" t="str">
        <f>IF(Auxiliar5!L21&lt;&gt;0,Auxiliar5!L21,"N/A")</f>
        <v>N/A</v>
      </c>
      <c r="F276" s="232"/>
      <c r="G276" s="232"/>
      <c r="H276" s="232"/>
      <c r="I276" s="232"/>
      <c r="J276" s="232"/>
      <c r="K276" s="232"/>
      <c r="L276" s="232"/>
      <c r="M276" s="232"/>
      <c r="N276" s="233"/>
      <c r="P276" s="15"/>
    </row>
    <row r="277" spans="1:16" ht="12.75" customHeight="1" x14ac:dyDescent="0.2">
      <c r="A277" s="267" t="s">
        <v>96</v>
      </c>
      <c r="B277" s="268"/>
      <c r="C277" s="268"/>
      <c r="D277" s="269"/>
      <c r="E277" s="270">
        <f>COUNTIF(Tabla414[Potencia Unitaria 
(kW)],10)</f>
        <v>0</v>
      </c>
      <c r="F277" s="271"/>
      <c r="G277" s="271"/>
      <c r="H277" s="271"/>
      <c r="I277" s="271"/>
      <c r="J277" s="271"/>
      <c r="K277" s="271"/>
      <c r="L277" s="271"/>
      <c r="M277" s="271"/>
      <c r="N277" s="272"/>
      <c r="P277" s="15"/>
    </row>
    <row r="278" spans="1:16" ht="12.75" customHeight="1" x14ac:dyDescent="0.2">
      <c r="A278" s="267" t="s">
        <v>97</v>
      </c>
      <c r="B278" s="268"/>
      <c r="C278" s="268"/>
      <c r="D278" s="269"/>
      <c r="E278" s="270">
        <f>COUNTIF(Tabla414[Potencia Unitaria 
(kW)],4)+COUNTIF(Tabla414[Potencia Unitaria 
(kW)],6)</f>
        <v>0</v>
      </c>
      <c r="F278" s="271"/>
      <c r="G278" s="271"/>
      <c r="H278" s="271"/>
      <c r="I278" s="271"/>
      <c r="J278" s="271"/>
      <c r="K278" s="271"/>
      <c r="L278" s="271"/>
      <c r="M278" s="271"/>
      <c r="N278" s="272"/>
      <c r="P278" s="15"/>
    </row>
    <row r="279" spans="1:16" ht="12.75" customHeight="1" x14ac:dyDescent="0.2">
      <c r="A279" s="267" t="s">
        <v>91</v>
      </c>
      <c r="B279" s="268"/>
      <c r="C279" s="268"/>
      <c r="D279" s="269"/>
      <c r="E279" s="270">
        <f>COUNTIF(Tabla414[Potencia Unitaria 
(kW)],"&gt;10")</f>
        <v>0</v>
      </c>
      <c r="F279" s="271"/>
      <c r="G279" s="271"/>
      <c r="H279" s="271"/>
      <c r="I279" s="271"/>
      <c r="J279" s="271"/>
      <c r="K279" s="271"/>
      <c r="L279" s="271"/>
      <c r="M279" s="271"/>
      <c r="N279" s="272"/>
      <c r="P279" s="15"/>
    </row>
    <row r="280" spans="1:16" ht="12.75" customHeight="1" x14ac:dyDescent="0.2">
      <c r="A280" s="288" t="s">
        <v>98</v>
      </c>
      <c r="B280" s="222"/>
      <c r="C280" s="222"/>
      <c r="D280" s="223"/>
      <c r="E280" s="232">
        <f>SUMIFS(J13:J272,G13:G272,"Viv/Dpto",I13:I272,"&lt;=10")*Auxiliar5!J21+SUMIFS(J13:J272,G13:G272,"L.C",I13:I272,"&lt;=10")*Auxiliar5!K21+SUMIFS(J13:J272,G13:G272,"S.C",I13:I272,"&lt;=10")*Auxiliar5!L21+SUMIFS(M13:M272,G13:G272,"Viv/Dpto",I13:I272,"&lt;=10")*Auxiliar5!J21+SUMIFS(M13:M272,G13:G272,"L.C",I13:I272,"&lt;=10")*Auxiliar5!K21+SUMIFS(M13:M272,G13:G272,"S.C",I13:I272,"&lt;=10")*Auxiliar5!L21+SUMIF(I13:I272,"&gt;10",J13:J272)+SUMIF(I13:I272,"&gt;10",M13:M272)</f>
        <v>0</v>
      </c>
      <c r="F280" s="232"/>
      <c r="G280" s="232"/>
      <c r="H280" s="232"/>
      <c r="I280" s="232"/>
      <c r="J280" s="232"/>
      <c r="K280" s="232"/>
      <c r="L280" s="232"/>
      <c r="M280" s="232"/>
      <c r="N280" s="233"/>
      <c r="P280" s="15"/>
    </row>
    <row r="281" spans="1:16" ht="12.75" customHeight="1" x14ac:dyDescent="0.2">
      <c r="A281" s="288" t="s">
        <v>99</v>
      </c>
      <c r="B281" s="222"/>
      <c r="C281" s="222"/>
      <c r="D281" s="223"/>
      <c r="E281" s="232">
        <f>SUMIFS(K13:K272,G13:G272,"Viv/Dpto",I13:I272,"&lt;=10")*Auxiliar5!J21+SUMIFS(K13:K272,G13:G272,"L.C",I13:I272,"&lt;=10")*Auxiliar5!K21+SUMIFS(K13:K272,G13:G272,"S.C",I13:I272,"&lt;=10")*Auxiliar5!L21+SUMIFS(M13:M272,G13:G272,"Viv/Dpto",I13:I272,"&lt;=10")*Auxiliar5!J21+SUMIFS(M13:M272,G13:G272,"L.C",I13:I272,"&lt;=10")*Auxiliar5!K21+SUMIFS(M13:M272,G13:G272,"S.C",I13:I272,"&lt;=10")*Auxiliar5!L21+SUMIF(I13:I272,"&gt;10",K13:K272)+SUMIF(I13:I272,"&gt;10",M13:M272)</f>
        <v>0</v>
      </c>
      <c r="F281" s="232"/>
      <c r="G281" s="232"/>
      <c r="H281" s="232"/>
      <c r="I281" s="232"/>
      <c r="J281" s="232"/>
      <c r="K281" s="232"/>
      <c r="L281" s="232"/>
      <c r="M281" s="232"/>
      <c r="N281" s="233"/>
      <c r="P281" s="15"/>
    </row>
    <row r="282" spans="1:16" ht="12.75" customHeight="1" x14ac:dyDescent="0.2">
      <c r="A282" s="288" t="s">
        <v>100</v>
      </c>
      <c r="B282" s="222"/>
      <c r="C282" s="222"/>
      <c r="D282" s="223"/>
      <c r="E282" s="232">
        <f>SUMIFS(L13:L272,G13:G272,"Viv/Dpto",I13:I272,"&lt;=10")*Auxiliar5!J21+SUMIFS(L13:L272,G13:G272,"L.C",I13:I272,"&lt;=10")*Auxiliar5!L21+SUMIFS(L13:L272,G13:G272,"S.C",I13:I272,"&lt;=10")*Auxiliar5!L21+SUMIFS(M13:M272,G13:G272,"Viv/Dpto",I13:I272,"&lt;=10")*Auxiliar5!J21+SUMIFS(M13:M272,G13:G272,"L.C",I13:I272,"&lt;=10")*Auxiliar5!L21+SUMIFS(M13:M272,G13:G272,"S.C",I13:I272,"&lt;=10")*Auxiliar5!L21+SUMIF(I13:I272,"&gt;10",L13:L272)+SUMIF(I13:I272,"&gt;10",M13:M272)</f>
        <v>0</v>
      </c>
      <c r="F282" s="232"/>
      <c r="G282" s="232"/>
      <c r="H282" s="232"/>
      <c r="I282" s="232"/>
      <c r="J282" s="232"/>
      <c r="K282" s="232"/>
      <c r="L282" s="232"/>
      <c r="M282" s="232"/>
      <c r="N282" s="233"/>
      <c r="P282" s="15"/>
    </row>
    <row r="283" spans="1:16" ht="12.75" customHeight="1" x14ac:dyDescent="0.2">
      <c r="A283" s="237" t="s">
        <v>51</v>
      </c>
      <c r="B283" s="238"/>
      <c r="C283" s="238"/>
      <c r="D283" s="239"/>
      <c r="E283" s="230">
        <f>(MAX(E280:M282)*380*1.73*0.85)/1000</f>
        <v>0</v>
      </c>
      <c r="F283" s="230"/>
      <c r="G283" s="230"/>
      <c r="H283" s="230"/>
      <c r="I283" s="230"/>
      <c r="J283" s="230"/>
      <c r="K283" s="230"/>
      <c r="L283" s="230"/>
      <c r="M283" s="230"/>
      <c r="N283" s="231"/>
    </row>
    <row r="284" spans="1:16" ht="12.75" customHeight="1" x14ac:dyDescent="0.2">
      <c r="A284" s="234" t="s">
        <v>25</v>
      </c>
      <c r="B284" s="235"/>
      <c r="C284" s="235"/>
      <c r="D284" s="236"/>
      <c r="E284" s="228">
        <f>MAX(E280:M282)</f>
        <v>0</v>
      </c>
      <c r="F284" s="228"/>
      <c r="G284" s="228"/>
      <c r="H284" s="228"/>
      <c r="I284" s="228"/>
      <c r="J284" s="228"/>
      <c r="K284" s="228"/>
      <c r="L284" s="228"/>
      <c r="M284" s="228"/>
      <c r="N284" s="229"/>
    </row>
    <row r="285" spans="1:16" ht="12.75" customHeight="1" x14ac:dyDescent="0.2">
      <c r="A285" s="234" t="s">
        <v>26</v>
      </c>
      <c r="B285" s="235"/>
      <c r="C285" s="235"/>
      <c r="D285" s="236"/>
      <c r="E285" s="228">
        <f>E284*0.85/0.8</f>
        <v>0</v>
      </c>
      <c r="F285" s="228"/>
      <c r="G285" s="228"/>
      <c r="H285" s="228"/>
      <c r="I285" s="228"/>
      <c r="J285" s="228"/>
      <c r="K285" s="228"/>
      <c r="L285" s="228"/>
      <c r="M285" s="228"/>
      <c r="N285" s="229"/>
    </row>
    <row r="286" spans="1:16" ht="12.75" customHeight="1" x14ac:dyDescent="0.2">
      <c r="A286" s="279" t="s">
        <v>34</v>
      </c>
      <c r="B286" s="280"/>
      <c r="C286" s="280"/>
      <c r="D286" s="280"/>
      <c r="E286" s="278" t="s">
        <v>35</v>
      </c>
      <c r="F286" s="278"/>
      <c r="G286" s="278"/>
      <c r="H286" s="54"/>
      <c r="I286" s="277" t="s">
        <v>11</v>
      </c>
      <c r="J286" s="277"/>
      <c r="K286" s="277"/>
      <c r="L286" s="226"/>
      <c r="M286" s="226"/>
      <c r="N286" s="227"/>
    </row>
    <row r="287" spans="1:16" ht="12.75" customHeight="1" thickBot="1" x14ac:dyDescent="0.25">
      <c r="A287" s="287" t="s">
        <v>14</v>
      </c>
      <c r="B287" s="276"/>
      <c r="C287" s="276"/>
      <c r="D287" s="276"/>
      <c r="E287" s="273" t="s">
        <v>12</v>
      </c>
      <c r="F287" s="273"/>
      <c r="G287" s="273"/>
      <c r="H287" s="19"/>
      <c r="I287" s="274" t="s">
        <v>13</v>
      </c>
      <c r="J287" s="274"/>
      <c r="K287" s="274"/>
      <c r="L287" s="224">
        <f>L286*H287</f>
        <v>0</v>
      </c>
      <c r="M287" s="224"/>
      <c r="N287" s="225"/>
    </row>
    <row r="288" spans="1:16" ht="12.75" customHeight="1" x14ac:dyDescent="0.2">
      <c r="A288" s="168"/>
      <c r="B288" s="168"/>
      <c r="C288" s="168"/>
      <c r="D288" s="168"/>
      <c r="E288" s="168"/>
      <c r="F288" s="168"/>
      <c r="G288" s="168"/>
      <c r="H288" s="168"/>
      <c r="I288" s="168"/>
      <c r="J288" s="168"/>
      <c r="K288" s="168"/>
      <c r="L288" s="168"/>
      <c r="M288" s="168"/>
      <c r="N288" s="168"/>
    </row>
    <row r="289" spans="1:14" ht="12.75" customHeight="1" x14ac:dyDescent="0.2">
      <c r="A289" s="161"/>
      <c r="B289" s="161"/>
      <c r="C289" s="161"/>
      <c r="D289" s="161"/>
      <c r="E289" s="161"/>
      <c r="F289" s="161"/>
      <c r="G289" s="161"/>
      <c r="H289" s="161"/>
      <c r="I289" s="161"/>
      <c r="J289" s="161"/>
      <c r="K289" s="161"/>
      <c r="L289" s="161"/>
      <c r="M289" s="161"/>
      <c r="N289" s="161"/>
    </row>
    <row r="290" spans="1:14" ht="12.75" customHeight="1" x14ac:dyDescent="0.2">
      <c r="A290" s="161"/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  <c r="N290" s="161"/>
    </row>
    <row r="291" spans="1:14" ht="12.75" customHeight="1" x14ac:dyDescent="0.2">
      <c r="A291" s="161"/>
      <c r="B291" s="161"/>
      <c r="C291" s="161"/>
      <c r="D291" s="161"/>
      <c r="E291" s="161"/>
      <c r="F291" s="161"/>
      <c r="G291" s="161"/>
      <c r="H291" s="161"/>
      <c r="I291" s="161"/>
      <c r="J291" s="161"/>
      <c r="K291" s="161"/>
      <c r="L291" s="161"/>
      <c r="M291" s="161"/>
      <c r="N291" s="161"/>
    </row>
    <row r="292" spans="1:14" ht="12.75" customHeight="1" x14ac:dyDescent="0.2">
      <c r="A292" s="161"/>
      <c r="B292" s="161"/>
      <c r="C292" s="161"/>
      <c r="D292" s="161"/>
      <c r="E292" s="161"/>
      <c r="F292" s="161"/>
      <c r="G292" s="161"/>
      <c r="H292" s="161"/>
      <c r="I292" s="161"/>
      <c r="J292" s="161"/>
      <c r="K292" s="161"/>
      <c r="L292" s="161"/>
      <c r="M292" s="161"/>
      <c r="N292" s="161"/>
    </row>
    <row r="293" spans="1:14" ht="12.75" customHeight="1" x14ac:dyDescent="0.2">
      <c r="A293" s="161"/>
      <c r="B293" s="161"/>
      <c r="C293" s="161"/>
      <c r="D293" s="161"/>
      <c r="E293" s="161"/>
      <c r="F293" s="161"/>
      <c r="G293" s="161"/>
      <c r="H293" s="161"/>
      <c r="I293" s="161"/>
      <c r="J293" s="161"/>
      <c r="K293" s="161"/>
      <c r="L293" s="161"/>
      <c r="M293" s="161"/>
      <c r="N293" s="161"/>
    </row>
    <row r="294" spans="1:14" ht="12.75" customHeight="1" x14ac:dyDescent="0.2">
      <c r="A294" s="127"/>
      <c r="B294" s="127"/>
      <c r="C294" s="127"/>
      <c r="D294" s="127"/>
      <c r="E294" s="127"/>
      <c r="F294" s="127"/>
      <c r="G294" s="127"/>
      <c r="H294" s="127"/>
      <c r="I294" s="127"/>
      <c r="J294" s="127"/>
      <c r="K294" s="127"/>
      <c r="L294" s="127"/>
      <c r="M294" s="127"/>
      <c r="N294" s="127"/>
    </row>
    <row r="295" spans="1:14" ht="12.75" customHeight="1" x14ac:dyDescent="0.2">
      <c r="A295" s="127"/>
      <c r="B295" s="127"/>
      <c r="C295" s="127"/>
      <c r="D295" s="127"/>
      <c r="E295" s="127"/>
      <c r="F295" s="127"/>
      <c r="G295" s="127"/>
      <c r="H295" s="127"/>
      <c r="I295" s="127"/>
      <c r="J295" s="127"/>
      <c r="K295" s="127"/>
      <c r="L295" s="127"/>
      <c r="M295" s="127"/>
      <c r="N295" s="127"/>
    </row>
    <row r="296" spans="1:14" ht="12.75" customHeight="1" x14ac:dyDescent="0.2">
      <c r="A296" s="127"/>
      <c r="B296" s="127"/>
      <c r="C296" s="127"/>
      <c r="D296" s="127"/>
      <c r="E296" s="127"/>
      <c r="F296" s="127"/>
      <c r="G296" s="127"/>
      <c r="H296" s="127"/>
      <c r="I296" s="127"/>
      <c r="J296" s="127"/>
      <c r="K296" s="127"/>
      <c r="L296" s="127"/>
      <c r="M296" s="127"/>
      <c r="N296" s="127"/>
    </row>
    <row r="297" spans="1:14" ht="12.75" customHeight="1" x14ac:dyDescent="0.2">
      <c r="A297" s="127"/>
      <c r="B297" s="127"/>
      <c r="C297" s="127"/>
      <c r="D297" s="127"/>
      <c r="E297" s="127"/>
      <c r="F297" s="127"/>
      <c r="G297" s="127"/>
      <c r="H297" s="127"/>
      <c r="I297" s="127"/>
      <c r="J297" s="127"/>
      <c r="K297" s="127"/>
      <c r="L297" s="127"/>
      <c r="M297" s="127"/>
      <c r="N297" s="127"/>
    </row>
    <row r="298" spans="1:14" ht="12.75" customHeight="1" x14ac:dyDescent="0.2">
      <c r="A298" s="127"/>
      <c r="B298" s="127"/>
      <c r="C298" s="127"/>
      <c r="D298" s="127"/>
      <c r="E298" s="127"/>
      <c r="F298" s="127"/>
      <c r="G298" s="127"/>
      <c r="H298" s="127"/>
      <c r="I298" s="127"/>
      <c r="J298" s="127"/>
      <c r="K298" s="127"/>
      <c r="L298" s="127"/>
      <c r="M298" s="127"/>
      <c r="N298" s="127"/>
    </row>
    <row r="299" spans="1:14" ht="12.75" customHeight="1" x14ac:dyDescent="0.2">
      <c r="A299" s="127"/>
      <c r="B299" s="127"/>
      <c r="C299" s="127"/>
      <c r="D299" s="127"/>
      <c r="E299" s="127"/>
      <c r="F299" s="127"/>
      <c r="G299" s="127"/>
      <c r="H299" s="127"/>
      <c r="I299" s="127"/>
      <c r="J299" s="127"/>
      <c r="K299" s="127"/>
      <c r="L299" s="127"/>
      <c r="M299" s="127"/>
      <c r="N299" s="127"/>
    </row>
    <row r="300" spans="1:14" ht="12.75" customHeight="1" x14ac:dyDescent="0.2">
      <c r="A300" s="127"/>
      <c r="B300" s="127"/>
      <c r="C300" s="127"/>
      <c r="D300" s="127"/>
      <c r="E300" s="127"/>
      <c r="F300" s="127"/>
      <c r="G300" s="127"/>
      <c r="H300" s="127"/>
      <c r="I300" s="127"/>
      <c r="J300" s="127"/>
      <c r="K300" s="127"/>
      <c r="L300" s="127"/>
      <c r="M300" s="127"/>
      <c r="N300" s="127"/>
    </row>
    <row r="301" spans="1:14" ht="12.75" customHeight="1" x14ac:dyDescent="0.2">
      <c r="A301" s="127"/>
      <c r="B301" s="127"/>
      <c r="C301" s="127"/>
      <c r="D301" s="127"/>
      <c r="E301" s="127"/>
      <c r="F301" s="127"/>
      <c r="G301" s="127"/>
      <c r="H301" s="127"/>
      <c r="I301" s="127"/>
      <c r="J301" s="127"/>
      <c r="K301" s="127"/>
      <c r="L301" s="127"/>
      <c r="M301" s="127"/>
      <c r="N301" s="127"/>
    </row>
    <row r="302" spans="1:14" ht="12.75" customHeight="1" x14ac:dyDescent="0.2">
      <c r="A302" s="127"/>
      <c r="B302" s="127"/>
      <c r="C302" s="127"/>
      <c r="D302" s="127"/>
      <c r="E302" s="127"/>
      <c r="F302" s="127"/>
      <c r="G302" s="127"/>
      <c r="H302" s="127"/>
      <c r="I302" s="127"/>
      <c r="J302" s="127"/>
      <c r="K302" s="127"/>
      <c r="L302" s="127"/>
      <c r="M302" s="127"/>
      <c r="N302" s="127"/>
    </row>
    <row r="303" spans="1:14" ht="12.75" customHeight="1" x14ac:dyDescent="0.2"/>
    <row r="304" spans="1:1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</sheetData>
  <sheetProtection sheet="1" objects="1" scenarios="1"/>
  <mergeCells count="63">
    <mergeCell ref="A274:D274"/>
    <mergeCell ref="E274:N274"/>
    <mergeCell ref="A276:D276"/>
    <mergeCell ref="E276:N276"/>
    <mergeCell ref="A275:D275"/>
    <mergeCell ref="E275:N275"/>
    <mergeCell ref="A1:C4"/>
    <mergeCell ref="D1:I2"/>
    <mergeCell ref="K1:N1"/>
    <mergeCell ref="M2:N2"/>
    <mergeCell ref="D3:I4"/>
    <mergeCell ref="J3:K3"/>
    <mergeCell ref="L3:N3"/>
    <mergeCell ref="J4:K4"/>
    <mergeCell ref="L4:N4"/>
    <mergeCell ref="A5:N5"/>
    <mergeCell ref="A6:E6"/>
    <mergeCell ref="F6:N6"/>
    <mergeCell ref="A7:B7"/>
    <mergeCell ref="C7:G7"/>
    <mergeCell ref="H7:J7"/>
    <mergeCell ref="K7:N7"/>
    <mergeCell ref="A8:B8"/>
    <mergeCell ref="C8:G8"/>
    <mergeCell ref="H8:J8"/>
    <mergeCell ref="K8:N8"/>
    <mergeCell ref="A9:B9"/>
    <mergeCell ref="C9:G9"/>
    <mergeCell ref="H9:J9"/>
    <mergeCell ref="K9:N9"/>
    <mergeCell ref="A273:D273"/>
    <mergeCell ref="E273:N273"/>
    <mergeCell ref="A11:I11"/>
    <mergeCell ref="J11:N11"/>
    <mergeCell ref="K10:N10"/>
    <mergeCell ref="A10:F10"/>
    <mergeCell ref="H10:J10"/>
    <mergeCell ref="A280:D280"/>
    <mergeCell ref="E280:N280"/>
    <mergeCell ref="A281:D281"/>
    <mergeCell ref="E281:N281"/>
    <mergeCell ref="A282:D282"/>
    <mergeCell ref="E282:N282"/>
    <mergeCell ref="A283:D283"/>
    <mergeCell ref="E283:N283"/>
    <mergeCell ref="A284:D284"/>
    <mergeCell ref="E284:N284"/>
    <mergeCell ref="A285:D285"/>
    <mergeCell ref="E285:N285"/>
    <mergeCell ref="A286:D286"/>
    <mergeCell ref="E286:G286"/>
    <mergeCell ref="I286:K286"/>
    <mergeCell ref="L286:N286"/>
    <mergeCell ref="A287:D287"/>
    <mergeCell ref="E287:G287"/>
    <mergeCell ref="I287:K287"/>
    <mergeCell ref="L287:N287"/>
    <mergeCell ref="A277:D277"/>
    <mergeCell ref="E277:N277"/>
    <mergeCell ref="A278:D278"/>
    <mergeCell ref="E278:N278"/>
    <mergeCell ref="A279:D279"/>
    <mergeCell ref="E279:N279"/>
  </mergeCells>
  <conditionalFormatting sqref="C7:G9 K7:K10 G10 A13:I272 N13:N272">
    <cfRule type="containsBlanks" dxfId="5" priority="6">
      <formula>LEN(TRIM(A7))=0</formula>
    </cfRule>
  </conditionalFormatting>
  <conditionalFormatting sqref="D1:I2">
    <cfRule type="containsBlanks" dxfId="4" priority="3">
      <formula>LEN(TRIM(D1))=0</formula>
    </cfRule>
  </conditionalFormatting>
  <conditionalFormatting sqref="F6">
    <cfRule type="containsBlanks" dxfId="2" priority="1">
      <formula>LEN(TRIM(F6))=0</formula>
    </cfRule>
  </conditionalFormatting>
  <conditionalFormatting sqref="L286 H286:H287">
    <cfRule type="containsBlanks" dxfId="1" priority="5">
      <formula>LEN(TRIM(H286))=0</formula>
    </cfRule>
  </conditionalFormatting>
  <conditionalFormatting sqref="L287">
    <cfRule type="expression" dxfId="0" priority="2">
      <formula>$L$287&lt;$E$284</formula>
    </cfRule>
  </conditionalFormatting>
  <dataValidations count="3">
    <dataValidation type="list" allowBlank="1" showInputMessage="1" showErrorMessage="1" sqref="F6" xr:uid="{D79C12E9-D40D-40B5-B66E-12B66999E099}">
      <formula1>"PROYECTO, CONFORME A OBRA"</formula1>
    </dataValidation>
    <dataValidation type="list" allowBlank="1" showInputMessage="1" showErrorMessage="1" sqref="H13:H272" xr:uid="{73ECEA76-025B-4C5F-B147-73E0615BE41C}">
      <formula1>"R,S,T,RST"</formula1>
    </dataValidation>
    <dataValidation type="list" allowBlank="1" showInputMessage="1" showErrorMessage="1" sqref="G13:G272" xr:uid="{6DFA1960-FFC4-48A4-9FC5-A2C509995607}">
      <formula1>"Viv/Dpto,L.C,S.C"</formula1>
    </dataValidation>
  </dataValidations>
  <printOptions horizontalCentered="1"/>
  <pageMargins left="0" right="0" top="0" bottom="0.78740157480314965" header="0" footer="0"/>
  <pageSetup paperSize="9" scale="88" fitToHeight="0" orientation="landscape" r:id="rId1"/>
  <headerFooter>
    <oddFooter>&amp;CPágina &amp;P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4FB6EA84-E272-4AA7-84E1-757A47FE8334}">
            <xm:f>NOT(ISERROR(SEARCH("COLOCAR EL TITULO DEL PROYECTO",D1)))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D1:I2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/>
  <dimension ref="C1:L102"/>
  <sheetViews>
    <sheetView workbookViewId="0">
      <selection activeCell="J20" sqref="J20"/>
    </sheetView>
  </sheetViews>
  <sheetFormatPr baseColWidth="10" defaultRowHeight="12.75" x14ac:dyDescent="0.2"/>
  <cols>
    <col min="3" max="3" width="23.42578125" bestFit="1" customWidth="1"/>
    <col min="5" max="5" width="25.85546875" bestFit="1" customWidth="1"/>
    <col min="7" max="7" width="24.7109375" bestFit="1" customWidth="1"/>
    <col min="10" max="10" width="19.5703125" bestFit="1" customWidth="1"/>
    <col min="11" max="11" width="14.7109375" bestFit="1" customWidth="1"/>
    <col min="12" max="12" width="27.7109375" bestFit="1" customWidth="1"/>
  </cols>
  <sheetData>
    <row r="1" spans="3:8" ht="13.5" thickBot="1" x14ac:dyDescent="0.25"/>
    <row r="2" spans="3:8" x14ac:dyDescent="0.2">
      <c r="C2" s="1" t="s">
        <v>4</v>
      </c>
      <c r="D2" s="2" t="s">
        <v>5</v>
      </c>
      <c r="E2" s="2" t="s">
        <v>6</v>
      </c>
      <c r="F2" s="2" t="s">
        <v>5</v>
      </c>
      <c r="G2" s="2" t="s">
        <v>7</v>
      </c>
      <c r="H2" s="3" t="s">
        <v>5</v>
      </c>
    </row>
    <row r="3" spans="3:8" x14ac:dyDescent="0.2">
      <c r="C3" s="4">
        <v>1</v>
      </c>
      <c r="D3" s="5">
        <v>1</v>
      </c>
      <c r="E3" s="5">
        <v>1</v>
      </c>
      <c r="F3" s="5">
        <v>1</v>
      </c>
      <c r="G3" s="5">
        <v>1</v>
      </c>
      <c r="H3" s="6">
        <v>1</v>
      </c>
    </row>
    <row r="4" spans="3:8" x14ac:dyDescent="0.2">
      <c r="C4" s="4">
        <v>2</v>
      </c>
      <c r="D4" s="5">
        <v>0.8</v>
      </c>
      <c r="E4" s="5">
        <v>2</v>
      </c>
      <c r="F4" s="5">
        <v>1</v>
      </c>
      <c r="G4" s="5">
        <v>2</v>
      </c>
      <c r="H4" s="6">
        <v>1</v>
      </c>
    </row>
    <row r="5" spans="3:8" x14ac:dyDescent="0.2">
      <c r="C5" s="4">
        <v>3</v>
      </c>
      <c r="D5" s="5">
        <v>0.8</v>
      </c>
      <c r="E5" s="5">
        <v>3</v>
      </c>
      <c r="F5" s="5">
        <v>1</v>
      </c>
      <c r="G5" s="5">
        <v>3</v>
      </c>
      <c r="H5" s="6">
        <v>1</v>
      </c>
    </row>
    <row r="6" spans="3:8" x14ac:dyDescent="0.2">
      <c r="C6" s="4">
        <v>4</v>
      </c>
      <c r="D6" s="5">
        <v>0.8</v>
      </c>
      <c r="E6" s="5">
        <v>4</v>
      </c>
      <c r="F6" s="5">
        <v>0.8</v>
      </c>
      <c r="G6" s="5">
        <v>4</v>
      </c>
      <c r="H6" s="6">
        <v>0.8</v>
      </c>
    </row>
    <row r="7" spans="3:8" x14ac:dyDescent="0.2">
      <c r="C7" s="4">
        <v>5</v>
      </c>
      <c r="D7" s="5">
        <v>0.6</v>
      </c>
      <c r="E7" s="5">
        <v>5</v>
      </c>
      <c r="F7" s="5">
        <v>0.8</v>
      </c>
      <c r="G7" s="5">
        <v>5</v>
      </c>
      <c r="H7" s="6">
        <v>0.8</v>
      </c>
    </row>
    <row r="8" spans="3:8" x14ac:dyDescent="0.2">
      <c r="C8" s="4">
        <v>6</v>
      </c>
      <c r="D8" s="5">
        <v>0.6</v>
      </c>
      <c r="E8" s="5">
        <v>6</v>
      </c>
      <c r="F8" s="5">
        <v>0.8</v>
      </c>
      <c r="G8" s="5">
        <v>6</v>
      </c>
      <c r="H8" s="6">
        <v>0.8</v>
      </c>
    </row>
    <row r="9" spans="3:8" x14ac:dyDescent="0.2">
      <c r="C9" s="4">
        <v>7</v>
      </c>
      <c r="D9" s="5">
        <v>0.6</v>
      </c>
      <c r="E9" s="5">
        <v>7</v>
      </c>
      <c r="F9" s="5">
        <v>0.7</v>
      </c>
      <c r="G9" s="5">
        <v>7</v>
      </c>
      <c r="H9" s="6">
        <v>0.7</v>
      </c>
    </row>
    <row r="10" spans="3:8" x14ac:dyDescent="0.2">
      <c r="C10" s="4">
        <v>8</v>
      </c>
      <c r="D10" s="5">
        <v>0.6</v>
      </c>
      <c r="E10" s="5">
        <v>8</v>
      </c>
      <c r="F10" s="5">
        <v>0.7</v>
      </c>
      <c r="G10" s="5">
        <v>8</v>
      </c>
      <c r="H10" s="6">
        <v>0.7</v>
      </c>
    </row>
    <row r="11" spans="3:8" x14ac:dyDescent="0.2">
      <c r="C11" s="4">
        <v>9</v>
      </c>
      <c r="D11" s="5">
        <v>0.6</v>
      </c>
      <c r="E11" s="5">
        <v>9</v>
      </c>
      <c r="F11" s="5">
        <v>0.7</v>
      </c>
      <c r="G11" s="5">
        <v>9</v>
      </c>
      <c r="H11" s="6">
        <v>0.7</v>
      </c>
    </row>
    <row r="12" spans="3:8" x14ac:dyDescent="0.2">
      <c r="C12" s="4">
        <v>10</v>
      </c>
      <c r="D12" s="5">
        <v>0.6</v>
      </c>
      <c r="E12" s="5">
        <v>10</v>
      </c>
      <c r="F12" s="5">
        <v>0.7</v>
      </c>
      <c r="G12" s="5">
        <v>10</v>
      </c>
      <c r="H12" s="6">
        <v>0.7</v>
      </c>
    </row>
    <row r="13" spans="3:8" x14ac:dyDescent="0.2">
      <c r="C13" s="4">
        <v>11</v>
      </c>
      <c r="D13" s="5">
        <v>0.6</v>
      </c>
      <c r="E13" s="5">
        <v>11</v>
      </c>
      <c r="F13" s="5">
        <v>0.6</v>
      </c>
      <c r="G13" s="5">
        <v>11</v>
      </c>
      <c r="H13" s="6">
        <v>0.6</v>
      </c>
    </row>
    <row r="14" spans="3:8" x14ac:dyDescent="0.2">
      <c r="C14" s="4">
        <v>12</v>
      </c>
      <c r="D14" s="5">
        <v>0.6</v>
      </c>
      <c r="E14" s="5">
        <v>12</v>
      </c>
      <c r="F14" s="5">
        <v>0.6</v>
      </c>
      <c r="G14" s="5">
        <v>12</v>
      </c>
      <c r="H14" s="6">
        <v>0.6</v>
      </c>
    </row>
    <row r="15" spans="3:8" x14ac:dyDescent="0.2">
      <c r="C15" s="4">
        <v>13</v>
      </c>
      <c r="D15" s="5">
        <v>0.6</v>
      </c>
      <c r="E15" s="5">
        <v>13</v>
      </c>
      <c r="F15" s="5">
        <v>0.6</v>
      </c>
      <c r="G15" s="5">
        <v>13</v>
      </c>
      <c r="H15" s="6">
        <v>0.6</v>
      </c>
    </row>
    <row r="16" spans="3:8" x14ac:dyDescent="0.2">
      <c r="C16" s="4">
        <v>14</v>
      </c>
      <c r="D16" s="5">
        <v>0.6</v>
      </c>
      <c r="E16" s="5">
        <v>14</v>
      </c>
      <c r="F16" s="5">
        <v>0.6</v>
      </c>
      <c r="G16" s="5">
        <v>14</v>
      </c>
      <c r="H16" s="6">
        <v>0.6</v>
      </c>
    </row>
    <row r="17" spans="3:12" x14ac:dyDescent="0.2">
      <c r="C17" s="4">
        <v>15</v>
      </c>
      <c r="D17" s="5">
        <v>0.6</v>
      </c>
      <c r="E17" s="5">
        <v>15</v>
      </c>
      <c r="F17" s="5">
        <v>0.6</v>
      </c>
      <c r="G17" s="5">
        <v>15</v>
      </c>
      <c r="H17" s="6">
        <v>0.6</v>
      </c>
    </row>
    <row r="18" spans="3:12" x14ac:dyDescent="0.2">
      <c r="C18" s="4">
        <v>16</v>
      </c>
      <c r="D18" s="5">
        <v>0.5</v>
      </c>
      <c r="E18" s="5">
        <v>16</v>
      </c>
      <c r="F18" s="5">
        <v>0.6</v>
      </c>
      <c r="G18" s="5">
        <v>16</v>
      </c>
      <c r="H18" s="6">
        <v>0.6</v>
      </c>
    </row>
    <row r="19" spans="3:12" x14ac:dyDescent="0.2">
      <c r="C19" s="4">
        <v>17</v>
      </c>
      <c r="D19" s="5">
        <v>0.5</v>
      </c>
      <c r="E19" s="5">
        <v>17</v>
      </c>
      <c r="F19" s="5">
        <v>0.6</v>
      </c>
      <c r="G19" s="5">
        <v>17</v>
      </c>
      <c r="H19" s="6">
        <v>0.6</v>
      </c>
      <c r="J19" s="10" t="s">
        <v>8</v>
      </c>
      <c r="K19" s="10" t="s">
        <v>9</v>
      </c>
      <c r="L19" s="10" t="s">
        <v>10</v>
      </c>
    </row>
    <row r="20" spans="3:12" x14ac:dyDescent="0.2">
      <c r="C20" s="4">
        <v>18</v>
      </c>
      <c r="D20" s="5">
        <v>0.5</v>
      </c>
      <c r="E20" s="5">
        <v>18</v>
      </c>
      <c r="F20" s="5">
        <v>0.6</v>
      </c>
      <c r="G20" s="5">
        <v>18</v>
      </c>
      <c r="H20" s="6">
        <v>0.6</v>
      </c>
      <c r="J20" s="10">
        <f>COUNTIFS('PC 1 a 15 Med.'!G13:G27,"Viv/Dpto",Tabla4[Potencia Unitaria 
(kW)],"&lt;=10")</f>
        <v>0</v>
      </c>
      <c r="K20" s="10">
        <f>COUNTIFS('PC 1 a 15 Med.'!G13:G27,"L.C",Tabla4[Potencia Unitaria 
(kW)],"&lt;=10")</f>
        <v>0</v>
      </c>
      <c r="L20" s="10">
        <f>COUNTIFS('PC 1 a 15 Med.'!G13:G27,"S.C",Tabla4[Potencia Unitaria 
(kW)],"&lt;=10")</f>
        <v>0</v>
      </c>
    </row>
    <row r="21" spans="3:12" x14ac:dyDescent="0.2">
      <c r="C21" s="4">
        <v>19</v>
      </c>
      <c r="D21" s="5">
        <v>0.5</v>
      </c>
      <c r="E21" s="5">
        <v>19</v>
      </c>
      <c r="F21" s="5">
        <v>0.6</v>
      </c>
      <c r="G21" s="5">
        <v>19</v>
      </c>
      <c r="H21" s="6">
        <v>0.6</v>
      </c>
      <c r="J21" s="5">
        <f>IF(Auxiliar1!J20=0,0,VLOOKUP(Auxiliar1!J20,Auxiliar1!C2:D102,2,FALSE))</f>
        <v>0</v>
      </c>
      <c r="K21" s="5">
        <f>IF(Auxiliar1!K20=0,0,VLOOKUP(Auxiliar1!K20,Auxiliar1!E2:F102,2,FALSE))</f>
        <v>0</v>
      </c>
      <c r="L21" s="5">
        <f>IF(Auxiliar1!L20=0,0,VLOOKUP(Auxiliar1!L20,Auxiliar1!G2:H102,2,FALSE))</f>
        <v>0</v>
      </c>
    </row>
    <row r="22" spans="3:12" x14ac:dyDescent="0.2">
      <c r="C22" s="4">
        <v>20</v>
      </c>
      <c r="D22" s="5">
        <v>0.5</v>
      </c>
      <c r="E22" s="5">
        <v>20</v>
      </c>
      <c r="F22" s="5">
        <v>0.6</v>
      </c>
      <c r="G22" s="5">
        <v>20</v>
      </c>
      <c r="H22" s="6">
        <v>0.6</v>
      </c>
    </row>
    <row r="23" spans="3:12" x14ac:dyDescent="0.2">
      <c r="C23" s="4">
        <v>21</v>
      </c>
      <c r="D23" s="5">
        <v>0.5</v>
      </c>
      <c r="E23" s="5">
        <v>21</v>
      </c>
      <c r="F23" s="5">
        <v>0.6</v>
      </c>
      <c r="G23" s="5">
        <v>21</v>
      </c>
      <c r="H23" s="6">
        <v>0.6</v>
      </c>
    </row>
    <row r="24" spans="3:12" x14ac:dyDescent="0.2">
      <c r="C24" s="4">
        <v>22</v>
      </c>
      <c r="D24" s="5">
        <v>0.5</v>
      </c>
      <c r="E24" s="5">
        <v>22</v>
      </c>
      <c r="F24" s="5">
        <v>0.6</v>
      </c>
      <c r="G24" s="5">
        <v>22</v>
      </c>
      <c r="H24" s="6">
        <v>0.6</v>
      </c>
    </row>
    <row r="25" spans="3:12" x14ac:dyDescent="0.2">
      <c r="C25" s="4">
        <v>23</v>
      </c>
      <c r="D25" s="5">
        <v>0.5</v>
      </c>
      <c r="E25" s="5">
        <v>23</v>
      </c>
      <c r="F25" s="5">
        <v>0.6</v>
      </c>
      <c r="G25" s="5">
        <v>23</v>
      </c>
      <c r="H25" s="6">
        <v>0.6</v>
      </c>
    </row>
    <row r="26" spans="3:12" x14ac:dyDescent="0.2">
      <c r="C26" s="4">
        <v>24</v>
      </c>
      <c r="D26" s="5">
        <v>0.5</v>
      </c>
      <c r="E26" s="5">
        <v>24</v>
      </c>
      <c r="F26" s="5">
        <v>0.6</v>
      </c>
      <c r="G26" s="5">
        <v>24</v>
      </c>
      <c r="H26" s="6">
        <v>0.6</v>
      </c>
    </row>
    <row r="27" spans="3:12" x14ac:dyDescent="0.2">
      <c r="C27" s="4">
        <v>25</v>
      </c>
      <c r="D27" s="5">
        <v>0.5</v>
      </c>
      <c r="E27" s="5">
        <v>25</v>
      </c>
      <c r="F27" s="5">
        <v>0.6</v>
      </c>
      <c r="G27" s="5">
        <v>25</v>
      </c>
      <c r="H27" s="6">
        <v>0.6</v>
      </c>
    </row>
    <row r="28" spans="3:12" x14ac:dyDescent="0.2">
      <c r="C28" s="4">
        <v>26</v>
      </c>
      <c r="D28" s="5">
        <v>0.5</v>
      </c>
      <c r="E28" s="5">
        <v>26</v>
      </c>
      <c r="F28" s="5">
        <v>0.6</v>
      </c>
      <c r="G28" s="5">
        <v>26</v>
      </c>
      <c r="H28" s="6">
        <v>0.6</v>
      </c>
    </row>
    <row r="29" spans="3:12" x14ac:dyDescent="0.2">
      <c r="C29" s="4">
        <v>27</v>
      </c>
      <c r="D29" s="5">
        <v>0.5</v>
      </c>
      <c r="E29" s="5">
        <v>27</v>
      </c>
      <c r="F29" s="5">
        <v>0.6</v>
      </c>
      <c r="G29" s="5">
        <v>27</v>
      </c>
      <c r="H29" s="6">
        <v>0.6</v>
      </c>
    </row>
    <row r="30" spans="3:12" x14ac:dyDescent="0.2">
      <c r="C30" s="4">
        <v>28</v>
      </c>
      <c r="D30" s="5">
        <v>0.5</v>
      </c>
      <c r="E30" s="5">
        <v>28</v>
      </c>
      <c r="F30" s="5">
        <v>0.6</v>
      </c>
      <c r="G30" s="5">
        <v>28</v>
      </c>
      <c r="H30" s="6">
        <v>0.6</v>
      </c>
    </row>
    <row r="31" spans="3:12" x14ac:dyDescent="0.2">
      <c r="C31" s="4">
        <v>29</v>
      </c>
      <c r="D31" s="5">
        <v>0.5</v>
      </c>
      <c r="E31" s="5">
        <v>29</v>
      </c>
      <c r="F31" s="5">
        <v>0.6</v>
      </c>
      <c r="G31" s="5">
        <v>29</v>
      </c>
      <c r="H31" s="6">
        <v>0.6</v>
      </c>
    </row>
    <row r="32" spans="3:12" x14ac:dyDescent="0.2">
      <c r="C32" s="4">
        <v>30</v>
      </c>
      <c r="D32" s="5">
        <v>0.5</v>
      </c>
      <c r="E32" s="5">
        <v>30</v>
      </c>
      <c r="F32" s="5">
        <v>0.6</v>
      </c>
      <c r="G32" s="5">
        <v>30</v>
      </c>
      <c r="H32" s="6">
        <v>0.6</v>
      </c>
    </row>
    <row r="33" spans="3:8" x14ac:dyDescent="0.2">
      <c r="C33" s="4">
        <v>31</v>
      </c>
      <c r="D33" s="5">
        <v>0.4</v>
      </c>
      <c r="E33" s="5">
        <v>31</v>
      </c>
      <c r="F33" s="5">
        <v>0.6</v>
      </c>
      <c r="G33" s="5">
        <v>31</v>
      </c>
      <c r="H33" s="6">
        <v>0.6</v>
      </c>
    </row>
    <row r="34" spans="3:8" x14ac:dyDescent="0.2">
      <c r="C34" s="4">
        <v>32</v>
      </c>
      <c r="D34" s="5">
        <v>0.4</v>
      </c>
      <c r="E34" s="5">
        <v>32</v>
      </c>
      <c r="F34" s="5">
        <v>0.6</v>
      </c>
      <c r="G34" s="5">
        <v>32</v>
      </c>
      <c r="H34" s="6">
        <v>0.6</v>
      </c>
    </row>
    <row r="35" spans="3:8" x14ac:dyDescent="0.2">
      <c r="C35" s="4">
        <v>33</v>
      </c>
      <c r="D35" s="5">
        <v>0.4</v>
      </c>
      <c r="E35" s="5">
        <v>33</v>
      </c>
      <c r="F35" s="5">
        <v>0.6</v>
      </c>
      <c r="G35" s="5">
        <v>33</v>
      </c>
      <c r="H35" s="6">
        <v>0.6</v>
      </c>
    </row>
    <row r="36" spans="3:8" x14ac:dyDescent="0.2">
      <c r="C36" s="4">
        <v>34</v>
      </c>
      <c r="D36" s="5">
        <v>0.4</v>
      </c>
      <c r="E36" s="5">
        <v>34</v>
      </c>
      <c r="F36" s="5">
        <v>0.6</v>
      </c>
      <c r="G36" s="5">
        <v>34</v>
      </c>
      <c r="H36" s="6">
        <v>0.6</v>
      </c>
    </row>
    <row r="37" spans="3:8" x14ac:dyDescent="0.2">
      <c r="C37" s="4">
        <v>35</v>
      </c>
      <c r="D37" s="5">
        <v>0.4</v>
      </c>
      <c r="E37" s="5">
        <v>35</v>
      </c>
      <c r="F37" s="5">
        <v>0.6</v>
      </c>
      <c r="G37" s="5">
        <v>35</v>
      </c>
      <c r="H37" s="6">
        <v>0.6</v>
      </c>
    </row>
    <row r="38" spans="3:8" x14ac:dyDescent="0.2">
      <c r="C38" s="4">
        <v>36</v>
      </c>
      <c r="D38" s="5">
        <v>0.4</v>
      </c>
      <c r="E38" s="5">
        <v>36</v>
      </c>
      <c r="F38" s="5">
        <v>0.6</v>
      </c>
      <c r="G38" s="5">
        <v>36</v>
      </c>
      <c r="H38" s="6">
        <v>0.6</v>
      </c>
    </row>
    <row r="39" spans="3:8" x14ac:dyDescent="0.2">
      <c r="C39" s="4">
        <v>37</v>
      </c>
      <c r="D39" s="5">
        <v>0.4</v>
      </c>
      <c r="E39" s="5">
        <v>37</v>
      </c>
      <c r="F39" s="5">
        <v>0.6</v>
      </c>
      <c r="G39" s="5">
        <v>37</v>
      </c>
      <c r="H39" s="6">
        <v>0.6</v>
      </c>
    </row>
    <row r="40" spans="3:8" x14ac:dyDescent="0.2">
      <c r="C40" s="4">
        <v>38</v>
      </c>
      <c r="D40" s="5">
        <v>0.4</v>
      </c>
      <c r="E40" s="5">
        <v>38</v>
      </c>
      <c r="F40" s="5">
        <v>0.6</v>
      </c>
      <c r="G40" s="5">
        <v>38</v>
      </c>
      <c r="H40" s="6">
        <v>0.6</v>
      </c>
    </row>
    <row r="41" spans="3:8" x14ac:dyDescent="0.2">
      <c r="C41" s="4">
        <v>39</v>
      </c>
      <c r="D41" s="5">
        <v>0.4</v>
      </c>
      <c r="E41" s="5">
        <v>39</v>
      </c>
      <c r="F41" s="5">
        <v>0.6</v>
      </c>
      <c r="G41" s="5">
        <v>39</v>
      </c>
      <c r="H41" s="6">
        <v>0.6</v>
      </c>
    </row>
    <row r="42" spans="3:8" x14ac:dyDescent="0.2">
      <c r="C42" s="4">
        <v>40</v>
      </c>
      <c r="D42" s="5">
        <v>0.4</v>
      </c>
      <c r="E42" s="5">
        <v>40</v>
      </c>
      <c r="F42" s="5">
        <v>0.6</v>
      </c>
      <c r="G42" s="5">
        <v>40</v>
      </c>
      <c r="H42" s="6">
        <v>0.6</v>
      </c>
    </row>
    <row r="43" spans="3:8" x14ac:dyDescent="0.2">
      <c r="C43" s="4">
        <v>41</v>
      </c>
      <c r="D43" s="5">
        <v>0.4</v>
      </c>
      <c r="E43" s="5">
        <v>41</v>
      </c>
      <c r="F43" s="5">
        <v>0.6</v>
      </c>
      <c r="G43" s="5">
        <v>41</v>
      </c>
      <c r="H43" s="6">
        <v>0.6</v>
      </c>
    </row>
    <row r="44" spans="3:8" x14ac:dyDescent="0.2">
      <c r="C44" s="4">
        <v>42</v>
      </c>
      <c r="D44" s="5">
        <v>0.4</v>
      </c>
      <c r="E44" s="5">
        <v>42</v>
      </c>
      <c r="F44" s="5">
        <v>0.6</v>
      </c>
      <c r="G44" s="5">
        <v>42</v>
      </c>
      <c r="H44" s="6">
        <v>0.6</v>
      </c>
    </row>
    <row r="45" spans="3:8" x14ac:dyDescent="0.2">
      <c r="C45" s="4">
        <v>43</v>
      </c>
      <c r="D45" s="5">
        <v>0.4</v>
      </c>
      <c r="E45" s="5">
        <v>43</v>
      </c>
      <c r="F45" s="5">
        <v>0.6</v>
      </c>
      <c r="G45" s="5">
        <v>43</v>
      </c>
      <c r="H45" s="6">
        <v>0.6</v>
      </c>
    </row>
    <row r="46" spans="3:8" x14ac:dyDescent="0.2">
      <c r="C46" s="4">
        <v>44</v>
      </c>
      <c r="D46" s="5">
        <v>0.4</v>
      </c>
      <c r="E46" s="5">
        <v>44</v>
      </c>
      <c r="F46" s="5">
        <v>0.6</v>
      </c>
      <c r="G46" s="5">
        <v>44</v>
      </c>
      <c r="H46" s="6">
        <v>0.6</v>
      </c>
    </row>
    <row r="47" spans="3:8" x14ac:dyDescent="0.2">
      <c r="C47" s="4">
        <v>45</v>
      </c>
      <c r="D47" s="5">
        <v>0.4</v>
      </c>
      <c r="E47" s="5">
        <v>45</v>
      </c>
      <c r="F47" s="5">
        <v>0.6</v>
      </c>
      <c r="G47" s="5">
        <v>45</v>
      </c>
      <c r="H47" s="6">
        <v>0.6</v>
      </c>
    </row>
    <row r="48" spans="3:8" x14ac:dyDescent="0.2">
      <c r="C48" s="4">
        <v>46</v>
      </c>
      <c r="D48" s="5">
        <v>0.3</v>
      </c>
      <c r="E48" s="5">
        <v>46</v>
      </c>
      <c r="F48" s="5">
        <v>0.6</v>
      </c>
      <c r="G48" s="5">
        <v>46</v>
      </c>
      <c r="H48" s="6">
        <v>0.6</v>
      </c>
    </row>
    <row r="49" spans="3:8" x14ac:dyDescent="0.2">
      <c r="C49" s="4">
        <v>47</v>
      </c>
      <c r="D49" s="5">
        <v>0.3</v>
      </c>
      <c r="E49" s="5">
        <v>47</v>
      </c>
      <c r="F49" s="5">
        <v>0.6</v>
      </c>
      <c r="G49" s="5">
        <v>47</v>
      </c>
      <c r="H49" s="6">
        <v>0.6</v>
      </c>
    </row>
    <row r="50" spans="3:8" x14ac:dyDescent="0.2">
      <c r="C50" s="4">
        <v>48</v>
      </c>
      <c r="D50" s="5">
        <v>0.3</v>
      </c>
      <c r="E50" s="5">
        <v>48</v>
      </c>
      <c r="F50" s="5">
        <v>0.6</v>
      </c>
      <c r="G50" s="5">
        <v>48</v>
      </c>
      <c r="H50" s="6">
        <v>0.6</v>
      </c>
    </row>
    <row r="51" spans="3:8" x14ac:dyDescent="0.2">
      <c r="C51" s="4">
        <v>49</v>
      </c>
      <c r="D51" s="5">
        <v>0.3</v>
      </c>
      <c r="E51" s="5">
        <v>49</v>
      </c>
      <c r="F51" s="5">
        <v>0.6</v>
      </c>
      <c r="G51" s="5">
        <v>49</v>
      </c>
      <c r="H51" s="6">
        <v>0.6</v>
      </c>
    </row>
    <row r="52" spans="3:8" x14ac:dyDescent="0.2">
      <c r="C52" s="4">
        <v>50</v>
      </c>
      <c r="D52" s="5">
        <v>0.3</v>
      </c>
      <c r="E52" s="5">
        <v>50</v>
      </c>
      <c r="F52" s="5">
        <v>0.6</v>
      </c>
      <c r="G52" s="5">
        <v>50</v>
      </c>
      <c r="H52" s="6">
        <v>0.6</v>
      </c>
    </row>
    <row r="53" spans="3:8" x14ac:dyDescent="0.2">
      <c r="C53" s="4">
        <v>51</v>
      </c>
      <c r="D53" s="5">
        <v>0.3</v>
      </c>
      <c r="E53" s="5">
        <v>51</v>
      </c>
      <c r="F53" s="5">
        <v>0.6</v>
      </c>
      <c r="G53" s="5">
        <v>51</v>
      </c>
      <c r="H53" s="6">
        <v>0.6</v>
      </c>
    </row>
    <row r="54" spans="3:8" x14ac:dyDescent="0.2">
      <c r="C54" s="4">
        <v>52</v>
      </c>
      <c r="D54" s="5">
        <v>0.3</v>
      </c>
      <c r="E54" s="5">
        <v>52</v>
      </c>
      <c r="F54" s="5">
        <v>0.6</v>
      </c>
      <c r="G54" s="5">
        <v>52</v>
      </c>
      <c r="H54" s="6">
        <v>0.6</v>
      </c>
    </row>
    <row r="55" spans="3:8" x14ac:dyDescent="0.2">
      <c r="C55" s="4">
        <v>53</v>
      </c>
      <c r="D55" s="5">
        <v>0.3</v>
      </c>
      <c r="E55" s="5">
        <v>53</v>
      </c>
      <c r="F55" s="5">
        <v>0.6</v>
      </c>
      <c r="G55" s="5">
        <v>53</v>
      </c>
      <c r="H55" s="6">
        <v>0.6</v>
      </c>
    </row>
    <row r="56" spans="3:8" x14ac:dyDescent="0.2">
      <c r="C56" s="4">
        <v>54</v>
      </c>
      <c r="D56" s="5">
        <v>0.3</v>
      </c>
      <c r="E56" s="5">
        <v>54</v>
      </c>
      <c r="F56" s="5">
        <v>0.6</v>
      </c>
      <c r="G56" s="5">
        <v>54</v>
      </c>
      <c r="H56" s="6">
        <v>0.6</v>
      </c>
    </row>
    <row r="57" spans="3:8" x14ac:dyDescent="0.2">
      <c r="C57" s="4">
        <v>55</v>
      </c>
      <c r="D57" s="5">
        <v>0.3</v>
      </c>
      <c r="E57" s="5">
        <v>55</v>
      </c>
      <c r="F57" s="5">
        <v>0.6</v>
      </c>
      <c r="G57" s="5">
        <v>55</v>
      </c>
      <c r="H57" s="6">
        <v>0.6</v>
      </c>
    </row>
    <row r="58" spans="3:8" x14ac:dyDescent="0.2">
      <c r="C58" s="4">
        <v>56</v>
      </c>
      <c r="D58" s="5">
        <v>0.3</v>
      </c>
      <c r="E58" s="5">
        <v>56</v>
      </c>
      <c r="F58" s="5">
        <v>0.6</v>
      </c>
      <c r="G58" s="5">
        <v>56</v>
      </c>
      <c r="H58" s="6">
        <v>0.6</v>
      </c>
    </row>
    <row r="59" spans="3:8" x14ac:dyDescent="0.2">
      <c r="C59" s="4">
        <v>57</v>
      </c>
      <c r="D59" s="5">
        <v>0.3</v>
      </c>
      <c r="E59" s="5">
        <v>57</v>
      </c>
      <c r="F59" s="5">
        <v>0.6</v>
      </c>
      <c r="G59" s="5">
        <v>57</v>
      </c>
      <c r="H59" s="6">
        <v>0.6</v>
      </c>
    </row>
    <row r="60" spans="3:8" x14ac:dyDescent="0.2">
      <c r="C60" s="4">
        <v>58</v>
      </c>
      <c r="D60" s="5">
        <v>0.3</v>
      </c>
      <c r="E60" s="5">
        <v>58</v>
      </c>
      <c r="F60" s="5">
        <v>0.6</v>
      </c>
      <c r="G60" s="5">
        <v>58</v>
      </c>
      <c r="H60" s="6">
        <v>0.6</v>
      </c>
    </row>
    <row r="61" spans="3:8" x14ac:dyDescent="0.2">
      <c r="C61" s="4">
        <v>59</v>
      </c>
      <c r="D61" s="5">
        <v>0.3</v>
      </c>
      <c r="E61" s="5">
        <v>59</v>
      </c>
      <c r="F61" s="5">
        <v>0.6</v>
      </c>
      <c r="G61" s="5">
        <v>59</v>
      </c>
      <c r="H61" s="6">
        <v>0.6</v>
      </c>
    </row>
    <row r="62" spans="3:8" x14ac:dyDescent="0.2">
      <c r="C62" s="4">
        <v>60</v>
      </c>
      <c r="D62" s="5">
        <v>0.3</v>
      </c>
      <c r="E62" s="5">
        <v>60</v>
      </c>
      <c r="F62" s="5">
        <v>0.6</v>
      </c>
      <c r="G62" s="5">
        <v>60</v>
      </c>
      <c r="H62" s="6">
        <v>0.6</v>
      </c>
    </row>
    <row r="63" spans="3:8" x14ac:dyDescent="0.2">
      <c r="C63" s="4">
        <v>61</v>
      </c>
      <c r="D63" s="5">
        <v>0.3</v>
      </c>
      <c r="E63" s="5">
        <v>61</v>
      </c>
      <c r="F63" s="5">
        <v>0.6</v>
      </c>
      <c r="G63" s="5">
        <v>61</v>
      </c>
      <c r="H63" s="6">
        <v>0.6</v>
      </c>
    </row>
    <row r="64" spans="3:8" x14ac:dyDescent="0.2">
      <c r="C64" s="4">
        <v>62</v>
      </c>
      <c r="D64" s="5">
        <v>0.3</v>
      </c>
      <c r="E64" s="5">
        <v>62</v>
      </c>
      <c r="F64" s="5">
        <v>0.6</v>
      </c>
      <c r="G64" s="5">
        <v>62</v>
      </c>
      <c r="H64" s="6">
        <v>0.6</v>
      </c>
    </row>
    <row r="65" spans="3:8" x14ac:dyDescent="0.2">
      <c r="C65" s="4">
        <v>63</v>
      </c>
      <c r="D65" s="5">
        <v>0.3</v>
      </c>
      <c r="E65" s="5">
        <v>63</v>
      </c>
      <c r="F65" s="5">
        <v>0.6</v>
      </c>
      <c r="G65" s="5">
        <v>63</v>
      </c>
      <c r="H65" s="6">
        <v>0.6</v>
      </c>
    </row>
    <row r="66" spans="3:8" x14ac:dyDescent="0.2">
      <c r="C66" s="4">
        <v>64</v>
      </c>
      <c r="D66" s="5">
        <v>0.3</v>
      </c>
      <c r="E66" s="5">
        <v>64</v>
      </c>
      <c r="F66" s="5">
        <v>0.6</v>
      </c>
      <c r="G66" s="5">
        <v>64</v>
      </c>
      <c r="H66" s="6">
        <v>0.6</v>
      </c>
    </row>
    <row r="67" spans="3:8" x14ac:dyDescent="0.2">
      <c r="C67" s="4">
        <v>65</v>
      </c>
      <c r="D67" s="5">
        <v>0.3</v>
      </c>
      <c r="E67" s="5">
        <v>65</v>
      </c>
      <c r="F67" s="5">
        <v>0.6</v>
      </c>
      <c r="G67" s="5">
        <v>65</v>
      </c>
      <c r="H67" s="6">
        <v>0.6</v>
      </c>
    </row>
    <row r="68" spans="3:8" x14ac:dyDescent="0.2">
      <c r="C68" s="4">
        <v>66</v>
      </c>
      <c r="D68" s="5">
        <v>0.3</v>
      </c>
      <c r="E68" s="5">
        <v>66</v>
      </c>
      <c r="F68" s="5">
        <v>0.6</v>
      </c>
      <c r="G68" s="5">
        <v>66</v>
      </c>
      <c r="H68" s="6">
        <v>0.6</v>
      </c>
    </row>
    <row r="69" spans="3:8" x14ac:dyDescent="0.2">
      <c r="C69" s="4">
        <v>67</v>
      </c>
      <c r="D69" s="5">
        <v>0.3</v>
      </c>
      <c r="E69" s="5">
        <v>67</v>
      </c>
      <c r="F69" s="5">
        <v>0.6</v>
      </c>
      <c r="G69" s="5">
        <v>67</v>
      </c>
      <c r="H69" s="6">
        <v>0.6</v>
      </c>
    </row>
    <row r="70" spans="3:8" x14ac:dyDescent="0.2">
      <c r="C70" s="4">
        <v>68</v>
      </c>
      <c r="D70" s="5">
        <v>0.3</v>
      </c>
      <c r="E70" s="5">
        <v>68</v>
      </c>
      <c r="F70" s="5">
        <v>0.6</v>
      </c>
      <c r="G70" s="5">
        <v>68</v>
      </c>
      <c r="H70" s="6">
        <v>0.6</v>
      </c>
    </row>
    <row r="71" spans="3:8" x14ac:dyDescent="0.2">
      <c r="C71" s="4">
        <v>69</v>
      </c>
      <c r="D71" s="5">
        <v>0.3</v>
      </c>
      <c r="E71" s="5">
        <v>69</v>
      </c>
      <c r="F71" s="5">
        <v>0.6</v>
      </c>
      <c r="G71" s="5">
        <v>69</v>
      </c>
      <c r="H71" s="6">
        <v>0.6</v>
      </c>
    </row>
    <row r="72" spans="3:8" x14ac:dyDescent="0.2">
      <c r="C72" s="4">
        <v>70</v>
      </c>
      <c r="D72" s="5">
        <v>0.3</v>
      </c>
      <c r="E72" s="5">
        <v>70</v>
      </c>
      <c r="F72" s="5">
        <v>0.6</v>
      </c>
      <c r="G72" s="5">
        <v>70</v>
      </c>
      <c r="H72" s="6">
        <v>0.6</v>
      </c>
    </row>
    <row r="73" spans="3:8" x14ac:dyDescent="0.2">
      <c r="C73" s="4">
        <v>71</v>
      </c>
      <c r="D73" s="5">
        <v>0.3</v>
      </c>
      <c r="E73" s="5">
        <v>71</v>
      </c>
      <c r="F73" s="5">
        <v>0.6</v>
      </c>
      <c r="G73" s="5">
        <v>71</v>
      </c>
      <c r="H73" s="6">
        <v>0.6</v>
      </c>
    </row>
    <row r="74" spans="3:8" x14ac:dyDescent="0.2">
      <c r="C74" s="4">
        <v>72</v>
      </c>
      <c r="D74" s="5">
        <v>0.3</v>
      </c>
      <c r="E74" s="5">
        <v>72</v>
      </c>
      <c r="F74" s="5">
        <v>0.6</v>
      </c>
      <c r="G74" s="5">
        <v>72</v>
      </c>
      <c r="H74" s="6">
        <v>0.6</v>
      </c>
    </row>
    <row r="75" spans="3:8" x14ac:dyDescent="0.2">
      <c r="C75" s="4">
        <v>73</v>
      </c>
      <c r="D75" s="5">
        <v>0.3</v>
      </c>
      <c r="E75" s="5">
        <v>73</v>
      </c>
      <c r="F75" s="5">
        <v>0.6</v>
      </c>
      <c r="G75" s="5">
        <v>73</v>
      </c>
      <c r="H75" s="6">
        <v>0.6</v>
      </c>
    </row>
    <row r="76" spans="3:8" x14ac:dyDescent="0.2">
      <c r="C76" s="4">
        <v>74</v>
      </c>
      <c r="D76" s="5">
        <v>0.3</v>
      </c>
      <c r="E76" s="5">
        <v>74</v>
      </c>
      <c r="F76" s="5">
        <v>0.6</v>
      </c>
      <c r="G76" s="5">
        <v>74</v>
      </c>
      <c r="H76" s="6">
        <v>0.6</v>
      </c>
    </row>
    <row r="77" spans="3:8" x14ac:dyDescent="0.2">
      <c r="C77" s="4">
        <v>75</v>
      </c>
      <c r="D77" s="5">
        <v>0.3</v>
      </c>
      <c r="E77" s="5">
        <v>75</v>
      </c>
      <c r="F77" s="5">
        <v>0.6</v>
      </c>
      <c r="G77" s="5">
        <v>75</v>
      </c>
      <c r="H77" s="6">
        <v>0.6</v>
      </c>
    </row>
    <row r="78" spans="3:8" x14ac:dyDescent="0.2">
      <c r="C78" s="4">
        <v>76</v>
      </c>
      <c r="D78" s="5">
        <v>0.3</v>
      </c>
      <c r="E78" s="5">
        <v>76</v>
      </c>
      <c r="F78" s="5">
        <v>0.6</v>
      </c>
      <c r="G78" s="5">
        <v>76</v>
      </c>
      <c r="H78" s="6">
        <v>0.6</v>
      </c>
    </row>
    <row r="79" spans="3:8" x14ac:dyDescent="0.2">
      <c r="C79" s="4">
        <v>77</v>
      </c>
      <c r="D79" s="5">
        <v>0.3</v>
      </c>
      <c r="E79" s="5">
        <v>77</v>
      </c>
      <c r="F79" s="5">
        <v>0.6</v>
      </c>
      <c r="G79" s="5">
        <v>77</v>
      </c>
      <c r="H79" s="6">
        <v>0.6</v>
      </c>
    </row>
    <row r="80" spans="3:8" x14ac:dyDescent="0.2">
      <c r="C80" s="4">
        <v>78</v>
      </c>
      <c r="D80" s="5">
        <v>0.3</v>
      </c>
      <c r="E80" s="5">
        <v>78</v>
      </c>
      <c r="F80" s="5">
        <v>0.6</v>
      </c>
      <c r="G80" s="5">
        <v>78</v>
      </c>
      <c r="H80" s="6">
        <v>0.6</v>
      </c>
    </row>
    <row r="81" spans="3:8" x14ac:dyDescent="0.2">
      <c r="C81" s="4">
        <v>79</v>
      </c>
      <c r="D81" s="5">
        <v>0.3</v>
      </c>
      <c r="E81" s="5">
        <v>79</v>
      </c>
      <c r="F81" s="5">
        <v>0.6</v>
      </c>
      <c r="G81" s="5">
        <v>79</v>
      </c>
      <c r="H81" s="6">
        <v>0.6</v>
      </c>
    </row>
    <row r="82" spans="3:8" x14ac:dyDescent="0.2">
      <c r="C82" s="4">
        <v>80</v>
      </c>
      <c r="D82" s="5">
        <v>0.3</v>
      </c>
      <c r="E82" s="5">
        <v>80</v>
      </c>
      <c r="F82" s="5">
        <v>0.6</v>
      </c>
      <c r="G82" s="5">
        <v>80</v>
      </c>
      <c r="H82" s="6">
        <v>0.6</v>
      </c>
    </row>
    <row r="83" spans="3:8" x14ac:dyDescent="0.2">
      <c r="C83" s="4">
        <v>81</v>
      </c>
      <c r="D83" s="5">
        <v>0.3</v>
      </c>
      <c r="E83" s="5">
        <v>81</v>
      </c>
      <c r="F83" s="5">
        <v>0.6</v>
      </c>
      <c r="G83" s="5">
        <v>81</v>
      </c>
      <c r="H83" s="6">
        <v>0.6</v>
      </c>
    </row>
    <row r="84" spans="3:8" x14ac:dyDescent="0.2">
      <c r="C84" s="4">
        <v>82</v>
      </c>
      <c r="D84" s="5">
        <v>0.3</v>
      </c>
      <c r="E84" s="5">
        <v>82</v>
      </c>
      <c r="F84" s="5">
        <v>0.6</v>
      </c>
      <c r="G84" s="5">
        <v>82</v>
      </c>
      <c r="H84" s="6">
        <v>0.6</v>
      </c>
    </row>
    <row r="85" spans="3:8" x14ac:dyDescent="0.2">
      <c r="C85" s="4">
        <v>83</v>
      </c>
      <c r="D85" s="5">
        <v>0.3</v>
      </c>
      <c r="E85" s="5">
        <v>83</v>
      </c>
      <c r="F85" s="5">
        <v>0.6</v>
      </c>
      <c r="G85" s="5">
        <v>83</v>
      </c>
      <c r="H85" s="6">
        <v>0.6</v>
      </c>
    </row>
    <row r="86" spans="3:8" x14ac:dyDescent="0.2">
      <c r="C86" s="4">
        <v>84</v>
      </c>
      <c r="D86" s="5">
        <v>0.3</v>
      </c>
      <c r="E86" s="5">
        <v>84</v>
      </c>
      <c r="F86" s="5">
        <v>0.6</v>
      </c>
      <c r="G86" s="5">
        <v>84</v>
      </c>
      <c r="H86" s="6">
        <v>0.6</v>
      </c>
    </row>
    <row r="87" spans="3:8" x14ac:dyDescent="0.2">
      <c r="C87" s="4">
        <v>85</v>
      </c>
      <c r="D87" s="5">
        <v>0.3</v>
      </c>
      <c r="E87" s="5">
        <v>85</v>
      </c>
      <c r="F87" s="5">
        <v>0.6</v>
      </c>
      <c r="G87" s="5">
        <v>85</v>
      </c>
      <c r="H87" s="6">
        <v>0.6</v>
      </c>
    </row>
    <row r="88" spans="3:8" x14ac:dyDescent="0.2">
      <c r="C88" s="4">
        <v>86</v>
      </c>
      <c r="D88" s="5">
        <v>0.3</v>
      </c>
      <c r="E88" s="5">
        <v>86</v>
      </c>
      <c r="F88" s="5">
        <v>0.6</v>
      </c>
      <c r="G88" s="5">
        <v>86</v>
      </c>
      <c r="H88" s="6">
        <v>0.6</v>
      </c>
    </row>
    <row r="89" spans="3:8" x14ac:dyDescent="0.2">
      <c r="C89" s="4">
        <v>87</v>
      </c>
      <c r="D89" s="5">
        <v>0.3</v>
      </c>
      <c r="E89" s="5">
        <v>87</v>
      </c>
      <c r="F89" s="5">
        <v>0.6</v>
      </c>
      <c r="G89" s="5">
        <v>87</v>
      </c>
      <c r="H89" s="6">
        <v>0.6</v>
      </c>
    </row>
    <row r="90" spans="3:8" x14ac:dyDescent="0.2">
      <c r="C90" s="4">
        <v>88</v>
      </c>
      <c r="D90" s="5">
        <v>0.3</v>
      </c>
      <c r="E90" s="5">
        <v>88</v>
      </c>
      <c r="F90" s="5">
        <v>0.6</v>
      </c>
      <c r="G90" s="5">
        <v>88</v>
      </c>
      <c r="H90" s="6">
        <v>0.6</v>
      </c>
    </row>
    <row r="91" spans="3:8" x14ac:dyDescent="0.2">
      <c r="C91" s="4">
        <v>89</v>
      </c>
      <c r="D91" s="5">
        <v>0.3</v>
      </c>
      <c r="E91" s="5">
        <v>89</v>
      </c>
      <c r="F91" s="5">
        <v>0.6</v>
      </c>
      <c r="G91" s="5">
        <v>89</v>
      </c>
      <c r="H91" s="6">
        <v>0.6</v>
      </c>
    </row>
    <row r="92" spans="3:8" x14ac:dyDescent="0.2">
      <c r="C92" s="4">
        <v>90</v>
      </c>
      <c r="D92" s="5">
        <v>0.3</v>
      </c>
      <c r="E92" s="5">
        <v>90</v>
      </c>
      <c r="F92" s="5">
        <v>0.6</v>
      </c>
      <c r="G92" s="5">
        <v>90</v>
      </c>
      <c r="H92" s="6">
        <v>0.6</v>
      </c>
    </row>
    <row r="93" spans="3:8" x14ac:dyDescent="0.2">
      <c r="C93" s="4">
        <v>91</v>
      </c>
      <c r="D93" s="5">
        <v>0.3</v>
      </c>
      <c r="E93" s="5">
        <v>91</v>
      </c>
      <c r="F93" s="5">
        <v>0.6</v>
      </c>
      <c r="G93" s="5">
        <v>91</v>
      </c>
      <c r="H93" s="6">
        <v>0.6</v>
      </c>
    </row>
    <row r="94" spans="3:8" x14ac:dyDescent="0.2">
      <c r="C94" s="4">
        <v>92</v>
      </c>
      <c r="D94" s="5">
        <v>0.3</v>
      </c>
      <c r="E94" s="5">
        <v>92</v>
      </c>
      <c r="F94" s="5">
        <v>0.6</v>
      </c>
      <c r="G94" s="5">
        <v>92</v>
      </c>
      <c r="H94" s="6">
        <v>0.6</v>
      </c>
    </row>
    <row r="95" spans="3:8" x14ac:dyDescent="0.2">
      <c r="C95" s="4">
        <v>93</v>
      </c>
      <c r="D95" s="5">
        <v>0.3</v>
      </c>
      <c r="E95" s="5">
        <v>93</v>
      </c>
      <c r="F95" s="5">
        <v>0.6</v>
      </c>
      <c r="G95" s="5">
        <v>93</v>
      </c>
      <c r="H95" s="6">
        <v>0.6</v>
      </c>
    </row>
    <row r="96" spans="3:8" x14ac:dyDescent="0.2">
      <c r="C96" s="4">
        <v>94</v>
      </c>
      <c r="D96" s="5">
        <v>0.3</v>
      </c>
      <c r="E96" s="5">
        <v>94</v>
      </c>
      <c r="F96" s="5">
        <v>0.6</v>
      </c>
      <c r="G96" s="5">
        <v>94</v>
      </c>
      <c r="H96" s="6">
        <v>0.6</v>
      </c>
    </row>
    <row r="97" spans="3:8" x14ac:dyDescent="0.2">
      <c r="C97" s="4">
        <v>95</v>
      </c>
      <c r="D97" s="5">
        <v>0.3</v>
      </c>
      <c r="E97" s="5">
        <v>95</v>
      </c>
      <c r="F97" s="5">
        <v>0.6</v>
      </c>
      <c r="G97" s="5">
        <v>95</v>
      </c>
      <c r="H97" s="6">
        <v>0.6</v>
      </c>
    </row>
    <row r="98" spans="3:8" x14ac:dyDescent="0.2">
      <c r="C98" s="4">
        <v>96</v>
      </c>
      <c r="D98" s="5">
        <v>0.3</v>
      </c>
      <c r="E98" s="5">
        <v>96</v>
      </c>
      <c r="F98" s="5">
        <v>0.6</v>
      </c>
      <c r="G98" s="5">
        <v>96</v>
      </c>
      <c r="H98" s="6">
        <v>0.6</v>
      </c>
    </row>
    <row r="99" spans="3:8" x14ac:dyDescent="0.2">
      <c r="C99" s="4">
        <v>97</v>
      </c>
      <c r="D99" s="5">
        <v>0.3</v>
      </c>
      <c r="E99" s="5">
        <v>97</v>
      </c>
      <c r="F99" s="5">
        <v>0.6</v>
      </c>
      <c r="G99" s="5">
        <v>97</v>
      </c>
      <c r="H99" s="6">
        <v>0.6</v>
      </c>
    </row>
    <row r="100" spans="3:8" x14ac:dyDescent="0.2">
      <c r="C100" s="4">
        <v>98</v>
      </c>
      <c r="D100" s="5">
        <v>0.3</v>
      </c>
      <c r="E100" s="5">
        <v>98</v>
      </c>
      <c r="F100" s="5">
        <v>0.6</v>
      </c>
      <c r="G100" s="5">
        <v>98</v>
      </c>
      <c r="H100" s="6">
        <v>0.6</v>
      </c>
    </row>
    <row r="101" spans="3:8" x14ac:dyDescent="0.2">
      <c r="C101" s="4">
        <v>99</v>
      </c>
      <c r="D101" s="5">
        <v>0.3</v>
      </c>
      <c r="E101" s="5">
        <v>99</v>
      </c>
      <c r="F101" s="5">
        <v>0.6</v>
      </c>
      <c r="G101" s="5">
        <v>99</v>
      </c>
      <c r="H101" s="6">
        <v>0.6</v>
      </c>
    </row>
    <row r="102" spans="3:8" ht="13.5" thickBot="1" x14ac:dyDescent="0.25">
      <c r="C102" s="7">
        <v>100</v>
      </c>
      <c r="D102" s="8">
        <v>0.3</v>
      </c>
      <c r="E102" s="8">
        <v>100</v>
      </c>
      <c r="F102" s="8">
        <v>0.6</v>
      </c>
      <c r="G102" s="8">
        <v>100</v>
      </c>
      <c r="H102" s="9">
        <v>0.6</v>
      </c>
    </row>
  </sheetData>
  <sheetProtection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FDB5-D4FF-454C-B881-8F42D7FA4A7A}">
  <sheetPr codeName="Hoja7"/>
  <dimension ref="C1:M102"/>
  <sheetViews>
    <sheetView topLeftCell="D1" workbookViewId="0">
      <selection activeCell="M24" sqref="M24"/>
    </sheetView>
  </sheetViews>
  <sheetFormatPr baseColWidth="10" defaultRowHeight="12.75" x14ac:dyDescent="0.2"/>
  <cols>
    <col min="3" max="3" width="23.42578125" bestFit="1" customWidth="1"/>
    <col min="5" max="5" width="25.85546875" bestFit="1" customWidth="1"/>
    <col min="7" max="7" width="24.7109375" bestFit="1" customWidth="1"/>
    <col min="9" max="9" width="14.85546875" customWidth="1"/>
    <col min="10" max="10" width="19.5703125" bestFit="1" customWidth="1"/>
    <col min="11" max="11" width="14.7109375" bestFit="1" customWidth="1"/>
    <col min="12" max="12" width="27.7109375" bestFit="1" customWidth="1"/>
    <col min="13" max="13" width="20" customWidth="1"/>
  </cols>
  <sheetData>
    <row r="1" spans="3:8" ht="13.5" thickBot="1" x14ac:dyDescent="0.25"/>
    <row r="2" spans="3:8" x14ac:dyDescent="0.2">
      <c r="C2" s="1" t="s">
        <v>4</v>
      </c>
      <c r="D2" s="2" t="s">
        <v>5</v>
      </c>
      <c r="E2" s="2" t="s">
        <v>6</v>
      </c>
      <c r="F2" s="2" t="s">
        <v>5</v>
      </c>
      <c r="G2" s="2" t="s">
        <v>7</v>
      </c>
      <c r="H2" s="3" t="s">
        <v>5</v>
      </c>
    </row>
    <row r="3" spans="3:8" x14ac:dyDescent="0.2">
      <c r="C3" s="4">
        <v>1</v>
      </c>
      <c r="D3" s="5">
        <v>1</v>
      </c>
      <c r="E3" s="5">
        <v>1</v>
      </c>
      <c r="F3" s="5">
        <v>1</v>
      </c>
      <c r="G3" s="5">
        <v>1</v>
      </c>
      <c r="H3" s="6">
        <v>1</v>
      </c>
    </row>
    <row r="4" spans="3:8" x14ac:dyDescent="0.2">
      <c r="C4" s="4">
        <v>2</v>
      </c>
      <c r="D4" s="5">
        <v>0.8</v>
      </c>
      <c r="E4" s="5">
        <v>2</v>
      </c>
      <c r="F4" s="5">
        <v>1</v>
      </c>
      <c r="G4" s="5">
        <v>2</v>
      </c>
      <c r="H4" s="6">
        <v>1</v>
      </c>
    </row>
    <row r="5" spans="3:8" x14ac:dyDescent="0.2">
      <c r="C5" s="4">
        <v>3</v>
      </c>
      <c r="D5" s="5">
        <v>0.8</v>
      </c>
      <c r="E5" s="5">
        <v>3</v>
      </c>
      <c r="F5" s="5">
        <v>1</v>
      </c>
      <c r="G5" s="5">
        <v>3</v>
      </c>
      <c r="H5" s="6">
        <v>1</v>
      </c>
    </row>
    <row r="6" spans="3:8" x14ac:dyDescent="0.2">
      <c r="C6" s="4">
        <v>4</v>
      </c>
      <c r="D6" s="5">
        <v>0.8</v>
      </c>
      <c r="E6" s="5">
        <v>4</v>
      </c>
      <c r="F6" s="5">
        <v>0.8</v>
      </c>
      <c r="G6" s="5">
        <v>4</v>
      </c>
      <c r="H6" s="6">
        <v>0.8</v>
      </c>
    </row>
    <row r="7" spans="3:8" x14ac:dyDescent="0.2">
      <c r="C7" s="4">
        <v>5</v>
      </c>
      <c r="D7" s="5">
        <v>0.6</v>
      </c>
      <c r="E7" s="5">
        <v>5</v>
      </c>
      <c r="F7" s="5">
        <v>0.8</v>
      </c>
      <c r="G7" s="5">
        <v>5</v>
      </c>
      <c r="H7" s="6">
        <v>0.8</v>
      </c>
    </row>
    <row r="8" spans="3:8" x14ac:dyDescent="0.2">
      <c r="C8" s="4">
        <v>6</v>
      </c>
      <c r="D8" s="5">
        <v>0.6</v>
      </c>
      <c r="E8" s="5">
        <v>6</v>
      </c>
      <c r="F8" s="5">
        <v>0.8</v>
      </c>
      <c r="G8" s="5">
        <v>6</v>
      </c>
      <c r="H8" s="6">
        <v>0.8</v>
      </c>
    </row>
    <row r="9" spans="3:8" x14ac:dyDescent="0.2">
      <c r="C9" s="4">
        <v>7</v>
      </c>
      <c r="D9" s="5">
        <v>0.6</v>
      </c>
      <c r="E9" s="5">
        <v>7</v>
      </c>
      <c r="F9" s="5">
        <v>0.7</v>
      </c>
      <c r="G9" s="5">
        <v>7</v>
      </c>
      <c r="H9" s="6">
        <v>0.7</v>
      </c>
    </row>
    <row r="10" spans="3:8" x14ac:dyDescent="0.2">
      <c r="C10" s="4">
        <v>8</v>
      </c>
      <c r="D10" s="5">
        <v>0.6</v>
      </c>
      <c r="E10" s="5">
        <v>8</v>
      </c>
      <c r="F10" s="5">
        <v>0.7</v>
      </c>
      <c r="G10" s="5">
        <v>8</v>
      </c>
      <c r="H10" s="6">
        <v>0.7</v>
      </c>
    </row>
    <row r="11" spans="3:8" x14ac:dyDescent="0.2">
      <c r="C11" s="4">
        <v>9</v>
      </c>
      <c r="D11" s="5">
        <v>0.6</v>
      </c>
      <c r="E11" s="5">
        <v>9</v>
      </c>
      <c r="F11" s="5">
        <v>0.7</v>
      </c>
      <c r="G11" s="5">
        <v>9</v>
      </c>
      <c r="H11" s="6">
        <v>0.7</v>
      </c>
    </row>
    <row r="12" spans="3:8" x14ac:dyDescent="0.2">
      <c r="C12" s="4">
        <v>10</v>
      </c>
      <c r="D12" s="5">
        <v>0.6</v>
      </c>
      <c r="E12" s="5">
        <v>10</v>
      </c>
      <c r="F12" s="5">
        <v>0.7</v>
      </c>
      <c r="G12" s="5">
        <v>10</v>
      </c>
      <c r="H12" s="6">
        <v>0.7</v>
      </c>
    </row>
    <row r="13" spans="3:8" x14ac:dyDescent="0.2">
      <c r="C13" s="4">
        <v>11</v>
      </c>
      <c r="D13" s="5">
        <v>0.6</v>
      </c>
      <c r="E13" s="5">
        <v>11</v>
      </c>
      <c r="F13" s="5">
        <v>0.6</v>
      </c>
      <c r="G13" s="5">
        <v>11</v>
      </c>
      <c r="H13" s="6">
        <v>0.6</v>
      </c>
    </row>
    <row r="14" spans="3:8" x14ac:dyDescent="0.2">
      <c r="C14" s="4">
        <v>12</v>
      </c>
      <c r="D14" s="5">
        <v>0.6</v>
      </c>
      <c r="E14" s="5">
        <v>12</v>
      </c>
      <c r="F14" s="5">
        <v>0.6</v>
      </c>
      <c r="G14" s="5">
        <v>12</v>
      </c>
      <c r="H14" s="6">
        <v>0.6</v>
      </c>
    </row>
    <row r="15" spans="3:8" x14ac:dyDescent="0.2">
      <c r="C15" s="4">
        <v>13</v>
      </c>
      <c r="D15" s="5">
        <v>0.6</v>
      </c>
      <c r="E15" s="5">
        <v>13</v>
      </c>
      <c r="F15" s="5">
        <v>0.6</v>
      </c>
      <c r="G15" s="5">
        <v>13</v>
      </c>
      <c r="H15" s="6">
        <v>0.6</v>
      </c>
    </row>
    <row r="16" spans="3:8" x14ac:dyDescent="0.2">
      <c r="C16" s="4">
        <v>14</v>
      </c>
      <c r="D16" s="5">
        <v>0.6</v>
      </c>
      <c r="E16" s="5">
        <v>14</v>
      </c>
      <c r="F16" s="5">
        <v>0.6</v>
      </c>
      <c r="G16" s="5">
        <v>14</v>
      </c>
      <c r="H16" s="6">
        <v>0.6</v>
      </c>
    </row>
    <row r="17" spans="3:13" x14ac:dyDescent="0.2">
      <c r="C17" s="4">
        <v>15</v>
      </c>
      <c r="D17" s="5">
        <v>0.6</v>
      </c>
      <c r="E17" s="5">
        <v>15</v>
      </c>
      <c r="F17" s="5">
        <v>0.6</v>
      </c>
      <c r="G17" s="5">
        <v>15</v>
      </c>
      <c r="H17" s="6">
        <v>0.6</v>
      </c>
    </row>
    <row r="18" spans="3:13" x14ac:dyDescent="0.2">
      <c r="C18" s="4">
        <v>16</v>
      </c>
      <c r="D18" s="5">
        <v>0.5</v>
      </c>
      <c r="E18" s="5">
        <v>16</v>
      </c>
      <c r="F18" s="5">
        <v>0.6</v>
      </c>
      <c r="G18" s="5">
        <v>16</v>
      </c>
      <c r="H18" s="6">
        <v>0.6</v>
      </c>
    </row>
    <row r="19" spans="3:13" x14ac:dyDescent="0.2">
      <c r="C19" s="4">
        <v>17</v>
      </c>
      <c r="D19" s="5">
        <v>0.5</v>
      </c>
      <c r="E19" s="5">
        <v>17</v>
      </c>
      <c r="F19" s="5">
        <v>0.6</v>
      </c>
      <c r="G19" s="5">
        <v>17</v>
      </c>
      <c r="H19" s="5">
        <v>0.6</v>
      </c>
      <c r="I19" s="103" t="s">
        <v>24</v>
      </c>
      <c r="J19" s="10" t="s">
        <v>8</v>
      </c>
      <c r="K19" s="10" t="s">
        <v>9</v>
      </c>
      <c r="L19" s="10" t="s">
        <v>10</v>
      </c>
      <c r="M19" s="10" t="s">
        <v>66</v>
      </c>
    </row>
    <row r="20" spans="3:13" x14ac:dyDescent="0.2">
      <c r="C20" s="4">
        <v>18</v>
      </c>
      <c r="D20" s="5">
        <v>0.5</v>
      </c>
      <c r="E20" s="5">
        <v>18</v>
      </c>
      <c r="F20" s="5">
        <v>0.6</v>
      </c>
      <c r="G20" s="5">
        <v>18</v>
      </c>
      <c r="H20" s="5">
        <v>0.6</v>
      </c>
      <c r="I20" s="103" t="s">
        <v>21</v>
      </c>
      <c r="J20" s="20">
        <f>COUNTIFS('PC 16 a 45 Med.'!G51:G68,"Viv/Dpto",'PC 16 a 45 Med.'!I51:I68,"&lt;=10")+COUNTIFS('PC 16 a 45 Med.'!G13:G39,"Viv/Dpto",'PC 16 a 45 Med.'!I13:I39,"&lt;=10")</f>
        <v>0</v>
      </c>
      <c r="K20" s="20">
        <f>COUNTIFS('PC 16 a 45 Med.'!G51:G68,"L.C",'PC 16 a 45 Med.'!I51:I68,"&lt;=10")+COUNTIFS('PC 16 a 45 Med.'!G13:G39,"L.C",'PC 16 a 45 Med.'!I13:I39,"&lt;=10")</f>
        <v>0</v>
      </c>
      <c r="L20" s="20">
        <f>COUNTIFS('PC 16 a 45 Med.'!G51:G68,"S.C",'PC 16 a 45 Med.'!I51:I68,"&lt;=10")+COUNTIFS('PC 16 a 45 Med.'!G13:G39,"S.C",'PC 16 a 45 Med.'!I13:I39,"&lt;=10")</f>
        <v>0</v>
      </c>
      <c r="M20" s="20">
        <f>'PC 16 a 45 Med.'!E75</f>
        <v>0</v>
      </c>
    </row>
    <row r="21" spans="3:13" x14ac:dyDescent="0.2">
      <c r="C21" s="4">
        <v>19</v>
      </c>
      <c r="D21" s="5">
        <v>0.5</v>
      </c>
      <c r="E21" s="5">
        <v>19</v>
      </c>
      <c r="F21" s="5">
        <v>0.6</v>
      </c>
      <c r="G21" s="5">
        <v>19</v>
      </c>
      <c r="H21" s="5">
        <v>0.6</v>
      </c>
      <c r="I21" s="103" t="s">
        <v>20</v>
      </c>
      <c r="J21" s="20">
        <f>IF(Auxiliar2!J20=0,0,VLOOKUP(Auxiliar2!J20,Auxiliar2!C2:D102,2,FALSE))</f>
        <v>0</v>
      </c>
      <c r="K21" s="20">
        <f>IF(Auxiliar2!K20=0,0,VLOOKUP(Auxiliar2!K20,Auxiliar2!E2:F102,2,FALSE))</f>
        <v>0</v>
      </c>
      <c r="L21" s="20">
        <f>IF(Auxiliar2!L20=0,0,VLOOKUP(Auxiliar2!L20,Auxiliar2!G2:H102,2,FALSE))</f>
        <v>0</v>
      </c>
      <c r="M21" s="20">
        <v>1</v>
      </c>
    </row>
    <row r="22" spans="3:13" x14ac:dyDescent="0.2">
      <c r="C22" s="4">
        <v>20</v>
      </c>
      <c r="D22" s="5">
        <v>0.5</v>
      </c>
      <c r="E22" s="5">
        <v>20</v>
      </c>
      <c r="F22" s="5">
        <v>0.6</v>
      </c>
      <c r="G22" s="5">
        <v>20</v>
      </c>
      <c r="H22" s="5">
        <v>0.6</v>
      </c>
      <c r="I22" s="103" t="s">
        <v>19</v>
      </c>
      <c r="J22" s="20">
        <f>(SUMIFS('PC 16 a 45 Med.'!J13:J39,'PC 16 a 45 Med.'!G13:G39,"Viv/Dpto",'PC 16 a 45 Med.'!I13:I39,"&lt;=10")+SUMIFS('PC 16 a 45 Med.'!J51:J68,'PC 16 a 45 Med.'!G51:G68,"Viv/Dpto",'PC 16 a 45 Med.'!I51:I68,"&lt;=10"))+(SUMIFS('PC 16 a 45 Med.'!M13:M39,'PC 16 a 45 Med.'!G13:G39,"Viv/Dpto",'PC 16 a 45 Med.'!I13:I39,"&lt;=10")+SUMIFS('PC 16 a 45 Med.'!M51:M68,'PC 16 a 45 Med.'!G51:G68,"Viv/Dpto",'PC 16 a 45 Med.'!I51:I68,"&lt;=10"))</f>
        <v>0</v>
      </c>
      <c r="K22" s="20">
        <f>(SUMIFS('PC 16 a 45 Med.'!J13:J39,'PC 16 a 45 Med.'!G13:G39,"L.C",'PC 16 a 45 Med.'!I13:I39,"&lt;=10")+SUMIFS('PC 16 a 45 Med.'!J51:J68,'PC 16 a 45 Med.'!G51:G68,"L.C",'PC 16 a 45 Med.'!I51:I68,"&lt;=10"))+(SUMIFS('PC 16 a 45 Med.'!M13:M39,'PC 16 a 45 Med.'!G13:G39,"L.C",'PC 16 a 45 Med.'!I13:I39,"&lt;=10")+SUMIFS('PC 16 a 45 Med.'!M51:M68,'PC 16 a 45 Med.'!G51:G68,"L.C",'PC 16 a 45 Med.'!I51:I68,"&lt;=10"))</f>
        <v>0</v>
      </c>
      <c r="L22" s="20">
        <f>(SUMIFS('PC 16 a 45 Med.'!J13:J39,'PC 16 a 45 Med.'!G13:G39,"S.C",'PC 16 a 45 Med.'!I13:I39,"&lt;=10")+SUMIFS('PC 16 a 45 Med.'!J51:J68,'PC 16 a 45 Med.'!G51:G68,"S.C",'PC 16 a 45 Med.'!I51:I68,"&lt;=10"))+(SUMIFS('PC 16 a 45 Med.'!M13:M39,'PC 16 a 45 Med.'!G13:G39,"S.C",'PC 16 a 45 Med.'!I13:I39,"&lt;=10")+SUMIFS('PC 16 a 45 Med.'!M51:M68,'PC 16 a 45 Med.'!G51:G68,"S.C",'PC 16 a 45 Med.'!I51:I68,"&lt;=10"))</f>
        <v>0</v>
      </c>
      <c r="M22" s="20">
        <f>(SUMIF('PC 16 a 45 Med.'!I13:I39,"&gt;10",'PC 16 a 45 Med.'!J13:J39)+SUMIF('PC 16 a 45 Med.'!I51:I68,"&gt;10",'PC 16 a 45 Med.'!J51:J68))+(SUMIF('PC 16 a 45 Med.'!I13:I39,"&gt;10",'PC 16 a 45 Med.'!M13:M39)+SUMIF('PC 16 a 45 Med.'!I51:I68,"&gt;10",'PC 16 a 45 Med.'!M51:M68))</f>
        <v>0</v>
      </c>
    </row>
    <row r="23" spans="3:13" x14ac:dyDescent="0.2">
      <c r="C23" s="4">
        <v>21</v>
      </c>
      <c r="D23" s="5">
        <v>0.5</v>
      </c>
      <c r="E23" s="5">
        <v>21</v>
      </c>
      <c r="F23" s="5">
        <v>0.6</v>
      </c>
      <c r="G23" s="5">
        <v>21</v>
      </c>
      <c r="H23" s="5">
        <v>0.6</v>
      </c>
      <c r="I23" s="103" t="s">
        <v>22</v>
      </c>
      <c r="J23" s="21">
        <f>(SUMIFS('PC 16 a 45 Med.'!K13:K39,'PC 16 a 45 Med.'!G13:G39,"Viv/Dpto",'PC 16 a 45 Med.'!I13:I39,"&lt;=10")+SUMIFS('PC 16 a 45 Med.'!K51:K68,'PC 16 a 45 Med.'!G51:G68,"Viv/Dpto",'PC 16 a 45 Med.'!I51:I68,"&lt;=10"))+(SUMIFS('PC 16 a 45 Med.'!M13:M39,'PC 16 a 45 Med.'!G13:G39,"Viv/Dpto",'PC 16 a 45 Med.'!I13:I39,"&lt;=10")+SUMIFS('PC 16 a 45 Med.'!M51:M68,'PC 16 a 45 Med.'!G51:G68,"Viv/Dpto",'PC 16 a 45 Med.'!I51:I68,"&lt;=10"))</f>
        <v>0</v>
      </c>
      <c r="K23" s="21">
        <f>(SUMIFS('PC 16 a 45 Med.'!K13:K39,'PC 16 a 45 Med.'!G13:G39,"L.C",'PC 16 a 45 Med.'!I13:I39,"&lt;=10")+SUMIFS('PC 16 a 45 Med.'!K51:K68,'PC 16 a 45 Med.'!G51:G68,"L.C",'PC 16 a 45 Med.'!I51:I68,"&lt;=10"))+(SUMIFS('PC 16 a 45 Med.'!M13:M39,'PC 16 a 45 Med.'!G13:G39,"L.C",'PC 16 a 45 Med.'!I13:I39,"&lt;=10")+SUMIFS('PC 16 a 45 Med.'!M51:M68,'PC 16 a 45 Med.'!G51:G68,"L.C",'PC 16 a 45 Med.'!I51:I68,"&lt;=10"))</f>
        <v>0</v>
      </c>
      <c r="L23" s="21">
        <f>(SUMIFS('PC 16 a 45 Med.'!K13:K39,'PC 16 a 45 Med.'!G13:G39,"S.C",'PC 16 a 45 Med.'!I13:I39,"&lt;=10")+SUMIFS('PC 16 a 45 Med.'!K51:K68,'PC 16 a 45 Med.'!G51:G68,"S.C",'PC 16 a 45 Med.'!I51:I68,"&lt;=10"))+(SUMIFS('PC 16 a 45 Med.'!M13:M39,'PC 16 a 45 Med.'!G13:G39,"S.C",'PC 16 a 45 Med.'!I13:I39,"&lt;=10")+SUMIFS('PC 16 a 45 Med.'!M51:M68,'PC 16 a 45 Med.'!G51:G68,"S.C",'PC 16 a 45 Med.'!I51:I68,"&lt;=10"))</f>
        <v>0</v>
      </c>
      <c r="M23" s="20">
        <f>(SUMIF('PC 16 a 45 Med.'!I13:I39,"&gt;10",'PC 16 a 45 Med.'!K13:K39)+SUMIF('PC 16 a 45 Med.'!I51:I68,"&gt;10",'PC 16 a 45 Med.'!K51:K68))+(SUMIF('PC 16 a 45 Med.'!I13:I39,"&gt;10",'PC 16 a 45 Med.'!M13:M39)+SUMIF('PC 16 a 45 Med.'!I51:I68,"&gt;10",'PC 16 a 45 Med.'!M51:M68))</f>
        <v>0</v>
      </c>
    </row>
    <row r="24" spans="3:13" x14ac:dyDescent="0.2">
      <c r="C24" s="4">
        <v>22</v>
      </c>
      <c r="D24" s="5">
        <v>0.5</v>
      </c>
      <c r="E24" s="5">
        <v>22</v>
      </c>
      <c r="F24" s="5">
        <v>0.6</v>
      </c>
      <c r="G24" s="5">
        <v>22</v>
      </c>
      <c r="H24" s="5">
        <v>0.6</v>
      </c>
      <c r="I24" s="103" t="s">
        <v>23</v>
      </c>
      <c r="J24" s="20">
        <f>(SUMIFS('PC 16 a 45 Med.'!L13:L39,'PC 16 a 45 Med.'!G13:G39,"Viv/Dpto",'PC 16 a 45 Med.'!I13:I39,"&lt;=10")+SUMIFS('PC 16 a 45 Med.'!L51:L68,'PC 16 a 45 Med.'!G51:G68,"Viv/Dpto",'PC 16 a 45 Med.'!I51:I68,"&lt;=10"))+(SUMIFS('PC 16 a 45 Med.'!M13:M39,'PC 16 a 45 Med.'!G13:G39,"Viv/Dpto",'PC 16 a 45 Med.'!I13:I39,"&lt;=10")+SUMIFS('PC 16 a 45 Med.'!M51:M68,'PC 16 a 45 Med.'!G51:G68,"Viv/Dpto",'PC 16 a 45 Med.'!I51:I68,"&lt;=10"))</f>
        <v>0</v>
      </c>
      <c r="K24" s="20">
        <f>(SUMIFS('PC 16 a 45 Med.'!L13:L39,'PC 16 a 45 Med.'!G13:G39,"L.C",'PC 16 a 45 Med.'!I13:I39,"&lt;=10")+SUMIFS('PC 16 a 45 Med.'!L51:L68,'PC 16 a 45 Med.'!G51:G68,"L.C",'PC 16 a 45 Med.'!I51:I68,"&lt;=10"))+(SUMIFS('PC 16 a 45 Med.'!M13:M39,'PC 16 a 45 Med.'!G13:G39,"L.C",'PC 16 a 45 Med.'!I13:I39,"&lt;=10")+SUMIFS('PC 16 a 45 Med.'!M51:M68,'PC 16 a 45 Med.'!G51:G68,"L.C",'PC 16 a 45 Med.'!I51:I68,"&lt;=10"))</f>
        <v>0</v>
      </c>
      <c r="L24" s="20">
        <f>(SUMIFS('PC 16 a 45 Med.'!L13:L39,'PC 16 a 45 Med.'!G13:G39,"S.C",'PC 16 a 45 Med.'!I13:I39,"&lt;=10")+SUMIFS('PC 16 a 45 Med.'!L51:L68,'PC 16 a 45 Med.'!G51:G68,"S.C",'PC 16 a 45 Med.'!I51:I68,"&lt;=10"))+(SUMIFS('PC 16 a 45 Med.'!M13:M39,'PC 16 a 45 Med.'!G13:G39,"S.C",'PC 16 a 45 Med.'!I13:I39,"&lt;=10")+SUMIFS('PC 16 a 45 Med.'!M51:M68,'PC 16 a 45 Med.'!G51:G68,"S.C",'PC 16 a 45 Med.'!I51:I68,"&lt;=10"))</f>
        <v>0</v>
      </c>
      <c r="M24" s="20">
        <f>(SUMIF('PC 16 a 45 Med.'!I13:I39,"&gt;10",'PC 16 a 45 Med.'!L13:L39)+SUMIF('PC 16 a 45 Med.'!I51:I68,"&gt;10",'PC 16 a 45 Med.'!L51:L68))+(SUMIF('PC 16 a 45 Med.'!I13:I39,"&gt;10",'PC 16 a 45 Med.'!M13:M39)+SUMIF('PC 16 a 45 Med.'!I51:I68,"&gt;10",'PC 16 a 45 Med.'!M51:M68))</f>
        <v>0</v>
      </c>
    </row>
    <row r="25" spans="3:13" x14ac:dyDescent="0.2">
      <c r="C25" s="4">
        <v>23</v>
      </c>
      <c r="D25" s="5">
        <v>0.5</v>
      </c>
      <c r="E25" s="5">
        <v>23</v>
      </c>
      <c r="F25" s="5">
        <v>0.6</v>
      </c>
      <c r="G25" s="5">
        <v>23</v>
      </c>
      <c r="H25" s="6">
        <v>0.6</v>
      </c>
    </row>
    <row r="26" spans="3:13" x14ac:dyDescent="0.2">
      <c r="C26" s="4">
        <v>24</v>
      </c>
      <c r="D26" s="5">
        <v>0.5</v>
      </c>
      <c r="E26" s="5">
        <v>24</v>
      </c>
      <c r="F26" s="5">
        <v>0.6</v>
      </c>
      <c r="G26" s="5">
        <v>24</v>
      </c>
      <c r="H26" s="6">
        <v>0.6</v>
      </c>
    </row>
    <row r="27" spans="3:13" x14ac:dyDescent="0.2">
      <c r="C27" s="4">
        <v>25</v>
      </c>
      <c r="D27" s="5">
        <v>0.5</v>
      </c>
      <c r="E27" s="5">
        <v>25</v>
      </c>
      <c r="F27" s="5">
        <v>0.6</v>
      </c>
      <c r="G27" s="5">
        <v>25</v>
      </c>
      <c r="H27" s="6">
        <v>0.6</v>
      </c>
    </row>
    <row r="28" spans="3:13" x14ac:dyDescent="0.2">
      <c r="C28" s="4">
        <v>26</v>
      </c>
      <c r="D28" s="5">
        <v>0.5</v>
      </c>
      <c r="E28" s="5">
        <v>26</v>
      </c>
      <c r="F28" s="5">
        <v>0.6</v>
      </c>
      <c r="G28" s="5">
        <v>26</v>
      </c>
      <c r="H28" s="6">
        <v>0.6</v>
      </c>
    </row>
    <row r="29" spans="3:13" x14ac:dyDescent="0.2">
      <c r="C29" s="4">
        <v>27</v>
      </c>
      <c r="D29" s="5">
        <v>0.5</v>
      </c>
      <c r="E29" s="5">
        <v>27</v>
      </c>
      <c r="F29" s="5">
        <v>0.6</v>
      </c>
      <c r="G29" s="5">
        <v>27</v>
      </c>
      <c r="H29" s="6">
        <v>0.6</v>
      </c>
    </row>
    <row r="30" spans="3:13" x14ac:dyDescent="0.2">
      <c r="C30" s="4">
        <v>28</v>
      </c>
      <c r="D30" s="5">
        <v>0.5</v>
      </c>
      <c r="E30" s="5">
        <v>28</v>
      </c>
      <c r="F30" s="5">
        <v>0.6</v>
      </c>
      <c r="G30" s="5">
        <v>28</v>
      </c>
      <c r="H30" s="6">
        <v>0.6</v>
      </c>
    </row>
    <row r="31" spans="3:13" x14ac:dyDescent="0.2">
      <c r="C31" s="4">
        <v>29</v>
      </c>
      <c r="D31" s="5">
        <v>0.5</v>
      </c>
      <c r="E31" s="5">
        <v>29</v>
      </c>
      <c r="F31" s="5">
        <v>0.6</v>
      </c>
      <c r="G31" s="5">
        <v>29</v>
      </c>
      <c r="H31" s="6">
        <v>0.6</v>
      </c>
    </row>
    <row r="32" spans="3:13" x14ac:dyDescent="0.2">
      <c r="C32" s="4">
        <v>30</v>
      </c>
      <c r="D32" s="5">
        <v>0.5</v>
      </c>
      <c r="E32" s="5">
        <v>30</v>
      </c>
      <c r="F32" s="5">
        <v>0.6</v>
      </c>
      <c r="G32" s="5">
        <v>30</v>
      </c>
      <c r="H32" s="6">
        <v>0.6</v>
      </c>
    </row>
    <row r="33" spans="3:8" x14ac:dyDescent="0.2">
      <c r="C33" s="4">
        <v>31</v>
      </c>
      <c r="D33" s="5">
        <v>0.4</v>
      </c>
      <c r="E33" s="5">
        <v>31</v>
      </c>
      <c r="F33" s="5">
        <v>0.6</v>
      </c>
      <c r="G33" s="5">
        <v>31</v>
      </c>
      <c r="H33" s="6">
        <v>0.6</v>
      </c>
    </row>
    <row r="34" spans="3:8" x14ac:dyDescent="0.2">
      <c r="C34" s="4">
        <v>32</v>
      </c>
      <c r="D34" s="5">
        <v>0.4</v>
      </c>
      <c r="E34" s="5">
        <v>32</v>
      </c>
      <c r="F34" s="5">
        <v>0.6</v>
      </c>
      <c r="G34" s="5">
        <v>32</v>
      </c>
      <c r="H34" s="6">
        <v>0.6</v>
      </c>
    </row>
    <row r="35" spans="3:8" x14ac:dyDescent="0.2">
      <c r="C35" s="4">
        <v>33</v>
      </c>
      <c r="D35" s="5">
        <v>0.4</v>
      </c>
      <c r="E35" s="5">
        <v>33</v>
      </c>
      <c r="F35" s="5">
        <v>0.6</v>
      </c>
      <c r="G35" s="5">
        <v>33</v>
      </c>
      <c r="H35" s="6">
        <v>0.6</v>
      </c>
    </row>
    <row r="36" spans="3:8" x14ac:dyDescent="0.2">
      <c r="C36" s="4">
        <v>34</v>
      </c>
      <c r="D36" s="5">
        <v>0.4</v>
      </c>
      <c r="E36" s="5">
        <v>34</v>
      </c>
      <c r="F36" s="5">
        <v>0.6</v>
      </c>
      <c r="G36" s="5">
        <v>34</v>
      </c>
      <c r="H36" s="6">
        <v>0.6</v>
      </c>
    </row>
    <row r="37" spans="3:8" x14ac:dyDescent="0.2">
      <c r="C37" s="4">
        <v>35</v>
      </c>
      <c r="D37" s="5">
        <v>0.4</v>
      </c>
      <c r="E37" s="5">
        <v>35</v>
      </c>
      <c r="F37" s="5">
        <v>0.6</v>
      </c>
      <c r="G37" s="5">
        <v>35</v>
      </c>
      <c r="H37" s="6">
        <v>0.6</v>
      </c>
    </row>
    <row r="38" spans="3:8" x14ac:dyDescent="0.2">
      <c r="C38" s="4">
        <v>36</v>
      </c>
      <c r="D38" s="5">
        <v>0.4</v>
      </c>
      <c r="E38" s="5">
        <v>36</v>
      </c>
      <c r="F38" s="5">
        <v>0.6</v>
      </c>
      <c r="G38" s="5">
        <v>36</v>
      </c>
      <c r="H38" s="6">
        <v>0.6</v>
      </c>
    </row>
    <row r="39" spans="3:8" x14ac:dyDescent="0.2">
      <c r="C39" s="4">
        <v>37</v>
      </c>
      <c r="D39" s="5">
        <v>0.4</v>
      </c>
      <c r="E39" s="5">
        <v>37</v>
      </c>
      <c r="F39" s="5">
        <v>0.6</v>
      </c>
      <c r="G39" s="5">
        <v>37</v>
      </c>
      <c r="H39" s="6">
        <v>0.6</v>
      </c>
    </row>
    <row r="40" spans="3:8" x14ac:dyDescent="0.2">
      <c r="C40" s="4">
        <v>38</v>
      </c>
      <c r="D40" s="5">
        <v>0.4</v>
      </c>
      <c r="E40" s="5">
        <v>38</v>
      </c>
      <c r="F40" s="5">
        <v>0.6</v>
      </c>
      <c r="G40" s="5">
        <v>38</v>
      </c>
      <c r="H40" s="6">
        <v>0.6</v>
      </c>
    </row>
    <row r="41" spans="3:8" x14ac:dyDescent="0.2">
      <c r="C41" s="4">
        <v>39</v>
      </c>
      <c r="D41" s="5">
        <v>0.4</v>
      </c>
      <c r="E41" s="5">
        <v>39</v>
      </c>
      <c r="F41" s="5">
        <v>0.6</v>
      </c>
      <c r="G41" s="5">
        <v>39</v>
      </c>
      <c r="H41" s="6">
        <v>0.6</v>
      </c>
    </row>
    <row r="42" spans="3:8" x14ac:dyDescent="0.2">
      <c r="C42" s="4">
        <v>40</v>
      </c>
      <c r="D42" s="5">
        <v>0.4</v>
      </c>
      <c r="E42" s="5">
        <v>40</v>
      </c>
      <c r="F42" s="5">
        <v>0.6</v>
      </c>
      <c r="G42" s="5">
        <v>40</v>
      </c>
      <c r="H42" s="6">
        <v>0.6</v>
      </c>
    </row>
    <row r="43" spans="3:8" x14ac:dyDescent="0.2">
      <c r="C43" s="4">
        <v>41</v>
      </c>
      <c r="D43" s="5">
        <v>0.4</v>
      </c>
      <c r="E43" s="5">
        <v>41</v>
      </c>
      <c r="F43" s="5">
        <v>0.6</v>
      </c>
      <c r="G43" s="5">
        <v>41</v>
      </c>
      <c r="H43" s="6">
        <v>0.6</v>
      </c>
    </row>
    <row r="44" spans="3:8" x14ac:dyDescent="0.2">
      <c r="C44" s="4">
        <v>42</v>
      </c>
      <c r="D44" s="5">
        <v>0.4</v>
      </c>
      <c r="E44" s="5">
        <v>42</v>
      </c>
      <c r="F44" s="5">
        <v>0.6</v>
      </c>
      <c r="G44" s="5">
        <v>42</v>
      </c>
      <c r="H44" s="6">
        <v>0.6</v>
      </c>
    </row>
    <row r="45" spans="3:8" x14ac:dyDescent="0.2">
      <c r="C45" s="4">
        <v>43</v>
      </c>
      <c r="D45" s="5">
        <v>0.4</v>
      </c>
      <c r="E45" s="5">
        <v>43</v>
      </c>
      <c r="F45" s="5">
        <v>0.6</v>
      </c>
      <c r="G45" s="5">
        <v>43</v>
      </c>
      <c r="H45" s="6">
        <v>0.6</v>
      </c>
    </row>
    <row r="46" spans="3:8" x14ac:dyDescent="0.2">
      <c r="C46" s="4">
        <v>44</v>
      </c>
      <c r="D46" s="5">
        <v>0.4</v>
      </c>
      <c r="E46" s="5">
        <v>44</v>
      </c>
      <c r="F46" s="5">
        <v>0.6</v>
      </c>
      <c r="G46" s="5">
        <v>44</v>
      </c>
      <c r="H46" s="6">
        <v>0.6</v>
      </c>
    </row>
    <row r="47" spans="3:8" x14ac:dyDescent="0.2">
      <c r="C47" s="4">
        <v>45</v>
      </c>
      <c r="D47" s="5">
        <v>0.4</v>
      </c>
      <c r="E47" s="5">
        <v>45</v>
      </c>
      <c r="F47" s="5">
        <v>0.6</v>
      </c>
      <c r="G47" s="5">
        <v>45</v>
      </c>
      <c r="H47" s="6">
        <v>0.6</v>
      </c>
    </row>
    <row r="48" spans="3:8" x14ac:dyDescent="0.2">
      <c r="C48" s="4">
        <v>46</v>
      </c>
      <c r="D48" s="5">
        <v>0.3</v>
      </c>
      <c r="E48" s="5">
        <v>46</v>
      </c>
      <c r="F48" s="5">
        <v>0.6</v>
      </c>
      <c r="G48" s="5">
        <v>46</v>
      </c>
      <c r="H48" s="6">
        <v>0.6</v>
      </c>
    </row>
    <row r="49" spans="3:8" x14ac:dyDescent="0.2">
      <c r="C49" s="4">
        <v>47</v>
      </c>
      <c r="D49" s="5">
        <v>0.3</v>
      </c>
      <c r="E49" s="5">
        <v>47</v>
      </c>
      <c r="F49" s="5">
        <v>0.6</v>
      </c>
      <c r="G49" s="5">
        <v>47</v>
      </c>
      <c r="H49" s="6">
        <v>0.6</v>
      </c>
    </row>
    <row r="50" spans="3:8" x14ac:dyDescent="0.2">
      <c r="C50" s="4">
        <v>48</v>
      </c>
      <c r="D50" s="5">
        <v>0.3</v>
      </c>
      <c r="E50" s="5">
        <v>48</v>
      </c>
      <c r="F50" s="5">
        <v>0.6</v>
      </c>
      <c r="G50" s="5">
        <v>48</v>
      </c>
      <c r="H50" s="6">
        <v>0.6</v>
      </c>
    </row>
    <row r="51" spans="3:8" x14ac:dyDescent="0.2">
      <c r="C51" s="4">
        <v>49</v>
      </c>
      <c r="D51" s="5">
        <v>0.3</v>
      </c>
      <c r="E51" s="5">
        <v>49</v>
      </c>
      <c r="F51" s="5">
        <v>0.6</v>
      </c>
      <c r="G51" s="5">
        <v>49</v>
      </c>
      <c r="H51" s="6">
        <v>0.6</v>
      </c>
    </row>
    <row r="52" spans="3:8" x14ac:dyDescent="0.2">
      <c r="C52" s="4">
        <v>50</v>
      </c>
      <c r="D52" s="5">
        <v>0.3</v>
      </c>
      <c r="E52" s="5">
        <v>50</v>
      </c>
      <c r="F52" s="5">
        <v>0.6</v>
      </c>
      <c r="G52" s="5">
        <v>50</v>
      </c>
      <c r="H52" s="6">
        <v>0.6</v>
      </c>
    </row>
    <row r="53" spans="3:8" x14ac:dyDescent="0.2">
      <c r="C53" s="4">
        <v>51</v>
      </c>
      <c r="D53" s="5">
        <v>0.3</v>
      </c>
      <c r="E53" s="5">
        <v>51</v>
      </c>
      <c r="F53" s="5">
        <v>0.6</v>
      </c>
      <c r="G53" s="5">
        <v>51</v>
      </c>
      <c r="H53" s="6">
        <v>0.6</v>
      </c>
    </row>
    <row r="54" spans="3:8" x14ac:dyDescent="0.2">
      <c r="C54" s="4">
        <v>52</v>
      </c>
      <c r="D54" s="5">
        <v>0.3</v>
      </c>
      <c r="E54" s="5">
        <v>52</v>
      </c>
      <c r="F54" s="5">
        <v>0.6</v>
      </c>
      <c r="G54" s="5">
        <v>52</v>
      </c>
      <c r="H54" s="6">
        <v>0.6</v>
      </c>
    </row>
    <row r="55" spans="3:8" x14ac:dyDescent="0.2">
      <c r="C55" s="4">
        <v>53</v>
      </c>
      <c r="D55" s="5">
        <v>0.3</v>
      </c>
      <c r="E55" s="5">
        <v>53</v>
      </c>
      <c r="F55" s="5">
        <v>0.6</v>
      </c>
      <c r="G55" s="5">
        <v>53</v>
      </c>
      <c r="H55" s="6">
        <v>0.6</v>
      </c>
    </row>
    <row r="56" spans="3:8" x14ac:dyDescent="0.2">
      <c r="C56" s="4">
        <v>54</v>
      </c>
      <c r="D56" s="5">
        <v>0.3</v>
      </c>
      <c r="E56" s="5">
        <v>54</v>
      </c>
      <c r="F56" s="5">
        <v>0.6</v>
      </c>
      <c r="G56" s="5">
        <v>54</v>
      </c>
      <c r="H56" s="6">
        <v>0.6</v>
      </c>
    </row>
    <row r="57" spans="3:8" x14ac:dyDescent="0.2">
      <c r="C57" s="4">
        <v>55</v>
      </c>
      <c r="D57" s="5">
        <v>0.3</v>
      </c>
      <c r="E57" s="5">
        <v>55</v>
      </c>
      <c r="F57" s="5">
        <v>0.6</v>
      </c>
      <c r="G57" s="5">
        <v>55</v>
      </c>
      <c r="H57" s="6">
        <v>0.6</v>
      </c>
    </row>
    <row r="58" spans="3:8" x14ac:dyDescent="0.2">
      <c r="C58" s="4">
        <v>56</v>
      </c>
      <c r="D58" s="5">
        <v>0.3</v>
      </c>
      <c r="E58" s="5">
        <v>56</v>
      </c>
      <c r="F58" s="5">
        <v>0.6</v>
      </c>
      <c r="G58" s="5">
        <v>56</v>
      </c>
      <c r="H58" s="6">
        <v>0.6</v>
      </c>
    </row>
    <row r="59" spans="3:8" x14ac:dyDescent="0.2">
      <c r="C59" s="4">
        <v>57</v>
      </c>
      <c r="D59" s="5">
        <v>0.3</v>
      </c>
      <c r="E59" s="5">
        <v>57</v>
      </c>
      <c r="F59" s="5">
        <v>0.6</v>
      </c>
      <c r="G59" s="5">
        <v>57</v>
      </c>
      <c r="H59" s="6">
        <v>0.6</v>
      </c>
    </row>
    <row r="60" spans="3:8" x14ac:dyDescent="0.2">
      <c r="C60" s="4">
        <v>58</v>
      </c>
      <c r="D60" s="5">
        <v>0.3</v>
      </c>
      <c r="E60" s="5">
        <v>58</v>
      </c>
      <c r="F60" s="5">
        <v>0.6</v>
      </c>
      <c r="G60" s="5">
        <v>58</v>
      </c>
      <c r="H60" s="6">
        <v>0.6</v>
      </c>
    </row>
    <row r="61" spans="3:8" x14ac:dyDescent="0.2">
      <c r="C61" s="4">
        <v>59</v>
      </c>
      <c r="D61" s="5">
        <v>0.3</v>
      </c>
      <c r="E61" s="5">
        <v>59</v>
      </c>
      <c r="F61" s="5">
        <v>0.6</v>
      </c>
      <c r="G61" s="5">
        <v>59</v>
      </c>
      <c r="H61" s="6">
        <v>0.6</v>
      </c>
    </row>
    <row r="62" spans="3:8" x14ac:dyDescent="0.2">
      <c r="C62" s="4">
        <v>60</v>
      </c>
      <c r="D62" s="5">
        <v>0.3</v>
      </c>
      <c r="E62" s="5">
        <v>60</v>
      </c>
      <c r="F62" s="5">
        <v>0.6</v>
      </c>
      <c r="G62" s="5">
        <v>60</v>
      </c>
      <c r="H62" s="6">
        <v>0.6</v>
      </c>
    </row>
    <row r="63" spans="3:8" x14ac:dyDescent="0.2">
      <c r="C63" s="4">
        <v>61</v>
      </c>
      <c r="D63" s="5">
        <v>0.3</v>
      </c>
      <c r="E63" s="5">
        <v>61</v>
      </c>
      <c r="F63" s="5">
        <v>0.6</v>
      </c>
      <c r="G63" s="5">
        <v>61</v>
      </c>
      <c r="H63" s="6">
        <v>0.6</v>
      </c>
    </row>
    <row r="64" spans="3:8" x14ac:dyDescent="0.2">
      <c r="C64" s="4">
        <v>62</v>
      </c>
      <c r="D64" s="5">
        <v>0.3</v>
      </c>
      <c r="E64" s="5">
        <v>62</v>
      </c>
      <c r="F64" s="5">
        <v>0.6</v>
      </c>
      <c r="G64" s="5">
        <v>62</v>
      </c>
      <c r="H64" s="6">
        <v>0.6</v>
      </c>
    </row>
    <row r="65" spans="3:8" x14ac:dyDescent="0.2">
      <c r="C65" s="4">
        <v>63</v>
      </c>
      <c r="D65" s="5">
        <v>0.3</v>
      </c>
      <c r="E65" s="5">
        <v>63</v>
      </c>
      <c r="F65" s="5">
        <v>0.6</v>
      </c>
      <c r="G65" s="5">
        <v>63</v>
      </c>
      <c r="H65" s="6">
        <v>0.6</v>
      </c>
    </row>
    <row r="66" spans="3:8" x14ac:dyDescent="0.2">
      <c r="C66" s="4">
        <v>64</v>
      </c>
      <c r="D66" s="5">
        <v>0.3</v>
      </c>
      <c r="E66" s="5">
        <v>64</v>
      </c>
      <c r="F66" s="5">
        <v>0.6</v>
      </c>
      <c r="G66" s="5">
        <v>64</v>
      </c>
      <c r="H66" s="6">
        <v>0.6</v>
      </c>
    </row>
    <row r="67" spans="3:8" x14ac:dyDescent="0.2">
      <c r="C67" s="4">
        <v>65</v>
      </c>
      <c r="D67" s="5">
        <v>0.3</v>
      </c>
      <c r="E67" s="5">
        <v>65</v>
      </c>
      <c r="F67" s="5">
        <v>0.6</v>
      </c>
      <c r="G67" s="5">
        <v>65</v>
      </c>
      <c r="H67" s="6">
        <v>0.6</v>
      </c>
    </row>
    <row r="68" spans="3:8" x14ac:dyDescent="0.2">
      <c r="C68" s="4">
        <v>66</v>
      </c>
      <c r="D68" s="5">
        <v>0.3</v>
      </c>
      <c r="E68" s="5">
        <v>66</v>
      </c>
      <c r="F68" s="5">
        <v>0.6</v>
      </c>
      <c r="G68" s="5">
        <v>66</v>
      </c>
      <c r="H68" s="6">
        <v>0.6</v>
      </c>
    </row>
    <row r="69" spans="3:8" x14ac:dyDescent="0.2">
      <c r="C69" s="4">
        <v>67</v>
      </c>
      <c r="D69" s="5">
        <v>0.3</v>
      </c>
      <c r="E69" s="5">
        <v>67</v>
      </c>
      <c r="F69" s="5">
        <v>0.6</v>
      </c>
      <c r="G69" s="5">
        <v>67</v>
      </c>
      <c r="H69" s="6">
        <v>0.6</v>
      </c>
    </row>
    <row r="70" spans="3:8" x14ac:dyDescent="0.2">
      <c r="C70" s="4">
        <v>68</v>
      </c>
      <c r="D70" s="5">
        <v>0.3</v>
      </c>
      <c r="E70" s="5">
        <v>68</v>
      </c>
      <c r="F70" s="5">
        <v>0.6</v>
      </c>
      <c r="G70" s="5">
        <v>68</v>
      </c>
      <c r="H70" s="6">
        <v>0.6</v>
      </c>
    </row>
    <row r="71" spans="3:8" x14ac:dyDescent="0.2">
      <c r="C71" s="4">
        <v>69</v>
      </c>
      <c r="D71" s="5">
        <v>0.3</v>
      </c>
      <c r="E71" s="5">
        <v>69</v>
      </c>
      <c r="F71" s="5">
        <v>0.6</v>
      </c>
      <c r="G71" s="5">
        <v>69</v>
      </c>
      <c r="H71" s="6">
        <v>0.6</v>
      </c>
    </row>
    <row r="72" spans="3:8" x14ac:dyDescent="0.2">
      <c r="C72" s="4">
        <v>70</v>
      </c>
      <c r="D72" s="5">
        <v>0.3</v>
      </c>
      <c r="E72" s="5">
        <v>70</v>
      </c>
      <c r="F72" s="5">
        <v>0.6</v>
      </c>
      <c r="G72" s="5">
        <v>70</v>
      </c>
      <c r="H72" s="6">
        <v>0.6</v>
      </c>
    </row>
    <row r="73" spans="3:8" x14ac:dyDescent="0.2">
      <c r="C73" s="4">
        <v>71</v>
      </c>
      <c r="D73" s="5">
        <v>0.3</v>
      </c>
      <c r="E73" s="5">
        <v>71</v>
      </c>
      <c r="F73" s="5">
        <v>0.6</v>
      </c>
      <c r="G73" s="5">
        <v>71</v>
      </c>
      <c r="H73" s="6">
        <v>0.6</v>
      </c>
    </row>
    <row r="74" spans="3:8" x14ac:dyDescent="0.2">
      <c r="C74" s="4">
        <v>72</v>
      </c>
      <c r="D74" s="5">
        <v>0.3</v>
      </c>
      <c r="E74" s="5">
        <v>72</v>
      </c>
      <c r="F74" s="5">
        <v>0.6</v>
      </c>
      <c r="G74" s="5">
        <v>72</v>
      </c>
      <c r="H74" s="6">
        <v>0.6</v>
      </c>
    </row>
    <row r="75" spans="3:8" x14ac:dyDescent="0.2">
      <c r="C75" s="4">
        <v>73</v>
      </c>
      <c r="D75" s="5">
        <v>0.3</v>
      </c>
      <c r="E75" s="5">
        <v>73</v>
      </c>
      <c r="F75" s="5">
        <v>0.6</v>
      </c>
      <c r="G75" s="5">
        <v>73</v>
      </c>
      <c r="H75" s="6">
        <v>0.6</v>
      </c>
    </row>
    <row r="76" spans="3:8" x14ac:dyDescent="0.2">
      <c r="C76" s="4">
        <v>74</v>
      </c>
      <c r="D76" s="5">
        <v>0.3</v>
      </c>
      <c r="E76" s="5">
        <v>74</v>
      </c>
      <c r="F76" s="5">
        <v>0.6</v>
      </c>
      <c r="G76" s="5">
        <v>74</v>
      </c>
      <c r="H76" s="6">
        <v>0.6</v>
      </c>
    </row>
    <row r="77" spans="3:8" x14ac:dyDescent="0.2">
      <c r="C77" s="4">
        <v>75</v>
      </c>
      <c r="D77" s="5">
        <v>0.3</v>
      </c>
      <c r="E77" s="5">
        <v>75</v>
      </c>
      <c r="F77" s="5">
        <v>0.6</v>
      </c>
      <c r="G77" s="5">
        <v>75</v>
      </c>
      <c r="H77" s="6">
        <v>0.6</v>
      </c>
    </row>
    <row r="78" spans="3:8" x14ac:dyDescent="0.2">
      <c r="C78" s="4">
        <v>76</v>
      </c>
      <c r="D78" s="5">
        <v>0.3</v>
      </c>
      <c r="E78" s="5">
        <v>76</v>
      </c>
      <c r="F78" s="5">
        <v>0.6</v>
      </c>
      <c r="G78" s="5">
        <v>76</v>
      </c>
      <c r="H78" s="6">
        <v>0.6</v>
      </c>
    </row>
    <row r="79" spans="3:8" x14ac:dyDescent="0.2">
      <c r="C79" s="4">
        <v>77</v>
      </c>
      <c r="D79" s="5">
        <v>0.3</v>
      </c>
      <c r="E79" s="5">
        <v>77</v>
      </c>
      <c r="F79" s="5">
        <v>0.6</v>
      </c>
      <c r="G79" s="5">
        <v>77</v>
      </c>
      <c r="H79" s="6">
        <v>0.6</v>
      </c>
    </row>
    <row r="80" spans="3:8" x14ac:dyDescent="0.2">
      <c r="C80" s="4">
        <v>78</v>
      </c>
      <c r="D80" s="5">
        <v>0.3</v>
      </c>
      <c r="E80" s="5">
        <v>78</v>
      </c>
      <c r="F80" s="5">
        <v>0.6</v>
      </c>
      <c r="G80" s="5">
        <v>78</v>
      </c>
      <c r="H80" s="6">
        <v>0.6</v>
      </c>
    </row>
    <row r="81" spans="3:8" x14ac:dyDescent="0.2">
      <c r="C81" s="4">
        <v>79</v>
      </c>
      <c r="D81" s="5">
        <v>0.3</v>
      </c>
      <c r="E81" s="5">
        <v>79</v>
      </c>
      <c r="F81" s="5">
        <v>0.6</v>
      </c>
      <c r="G81" s="5">
        <v>79</v>
      </c>
      <c r="H81" s="6">
        <v>0.6</v>
      </c>
    </row>
    <row r="82" spans="3:8" x14ac:dyDescent="0.2">
      <c r="C82" s="4">
        <v>80</v>
      </c>
      <c r="D82" s="5">
        <v>0.3</v>
      </c>
      <c r="E82" s="5">
        <v>80</v>
      </c>
      <c r="F82" s="5">
        <v>0.6</v>
      </c>
      <c r="G82" s="5">
        <v>80</v>
      </c>
      <c r="H82" s="6">
        <v>0.6</v>
      </c>
    </row>
    <row r="83" spans="3:8" x14ac:dyDescent="0.2">
      <c r="C83" s="4">
        <v>81</v>
      </c>
      <c r="D83" s="5">
        <v>0.3</v>
      </c>
      <c r="E83" s="5">
        <v>81</v>
      </c>
      <c r="F83" s="5">
        <v>0.6</v>
      </c>
      <c r="G83" s="5">
        <v>81</v>
      </c>
      <c r="H83" s="6">
        <v>0.6</v>
      </c>
    </row>
    <row r="84" spans="3:8" x14ac:dyDescent="0.2">
      <c r="C84" s="4">
        <v>82</v>
      </c>
      <c r="D84" s="5">
        <v>0.3</v>
      </c>
      <c r="E84" s="5">
        <v>82</v>
      </c>
      <c r="F84" s="5">
        <v>0.6</v>
      </c>
      <c r="G84" s="5">
        <v>82</v>
      </c>
      <c r="H84" s="6">
        <v>0.6</v>
      </c>
    </row>
    <row r="85" spans="3:8" x14ac:dyDescent="0.2">
      <c r="C85" s="4">
        <v>83</v>
      </c>
      <c r="D85" s="5">
        <v>0.3</v>
      </c>
      <c r="E85" s="5">
        <v>83</v>
      </c>
      <c r="F85" s="5">
        <v>0.6</v>
      </c>
      <c r="G85" s="5">
        <v>83</v>
      </c>
      <c r="H85" s="6">
        <v>0.6</v>
      </c>
    </row>
    <row r="86" spans="3:8" x14ac:dyDescent="0.2">
      <c r="C86" s="4">
        <v>84</v>
      </c>
      <c r="D86" s="5">
        <v>0.3</v>
      </c>
      <c r="E86" s="5">
        <v>84</v>
      </c>
      <c r="F86" s="5">
        <v>0.6</v>
      </c>
      <c r="G86" s="5">
        <v>84</v>
      </c>
      <c r="H86" s="6">
        <v>0.6</v>
      </c>
    </row>
    <row r="87" spans="3:8" x14ac:dyDescent="0.2">
      <c r="C87" s="4">
        <v>85</v>
      </c>
      <c r="D87" s="5">
        <v>0.3</v>
      </c>
      <c r="E87" s="5">
        <v>85</v>
      </c>
      <c r="F87" s="5">
        <v>0.6</v>
      </c>
      <c r="G87" s="5">
        <v>85</v>
      </c>
      <c r="H87" s="6">
        <v>0.6</v>
      </c>
    </row>
    <row r="88" spans="3:8" x14ac:dyDescent="0.2">
      <c r="C88" s="4">
        <v>86</v>
      </c>
      <c r="D88" s="5">
        <v>0.3</v>
      </c>
      <c r="E88" s="5">
        <v>86</v>
      </c>
      <c r="F88" s="5">
        <v>0.6</v>
      </c>
      <c r="G88" s="5">
        <v>86</v>
      </c>
      <c r="H88" s="6">
        <v>0.6</v>
      </c>
    </row>
    <row r="89" spans="3:8" x14ac:dyDescent="0.2">
      <c r="C89" s="4">
        <v>87</v>
      </c>
      <c r="D89" s="5">
        <v>0.3</v>
      </c>
      <c r="E89" s="5">
        <v>87</v>
      </c>
      <c r="F89" s="5">
        <v>0.6</v>
      </c>
      <c r="G89" s="5">
        <v>87</v>
      </c>
      <c r="H89" s="6">
        <v>0.6</v>
      </c>
    </row>
    <row r="90" spans="3:8" x14ac:dyDescent="0.2">
      <c r="C90" s="4">
        <v>88</v>
      </c>
      <c r="D90" s="5">
        <v>0.3</v>
      </c>
      <c r="E90" s="5">
        <v>88</v>
      </c>
      <c r="F90" s="5">
        <v>0.6</v>
      </c>
      <c r="G90" s="5">
        <v>88</v>
      </c>
      <c r="H90" s="6">
        <v>0.6</v>
      </c>
    </row>
    <row r="91" spans="3:8" x14ac:dyDescent="0.2">
      <c r="C91" s="4">
        <v>89</v>
      </c>
      <c r="D91" s="5">
        <v>0.3</v>
      </c>
      <c r="E91" s="5">
        <v>89</v>
      </c>
      <c r="F91" s="5">
        <v>0.6</v>
      </c>
      <c r="G91" s="5">
        <v>89</v>
      </c>
      <c r="H91" s="6">
        <v>0.6</v>
      </c>
    </row>
    <row r="92" spans="3:8" x14ac:dyDescent="0.2">
      <c r="C92" s="4">
        <v>90</v>
      </c>
      <c r="D92" s="5">
        <v>0.3</v>
      </c>
      <c r="E92" s="5">
        <v>90</v>
      </c>
      <c r="F92" s="5">
        <v>0.6</v>
      </c>
      <c r="G92" s="5">
        <v>90</v>
      </c>
      <c r="H92" s="6">
        <v>0.6</v>
      </c>
    </row>
    <row r="93" spans="3:8" x14ac:dyDescent="0.2">
      <c r="C93" s="4">
        <v>91</v>
      </c>
      <c r="D93" s="5">
        <v>0.3</v>
      </c>
      <c r="E93" s="5">
        <v>91</v>
      </c>
      <c r="F93" s="5">
        <v>0.6</v>
      </c>
      <c r="G93" s="5">
        <v>91</v>
      </c>
      <c r="H93" s="6">
        <v>0.6</v>
      </c>
    </row>
    <row r="94" spans="3:8" x14ac:dyDescent="0.2">
      <c r="C94" s="4">
        <v>92</v>
      </c>
      <c r="D94" s="5">
        <v>0.3</v>
      </c>
      <c r="E94" s="5">
        <v>92</v>
      </c>
      <c r="F94" s="5">
        <v>0.6</v>
      </c>
      <c r="G94" s="5">
        <v>92</v>
      </c>
      <c r="H94" s="6">
        <v>0.6</v>
      </c>
    </row>
    <row r="95" spans="3:8" x14ac:dyDescent="0.2">
      <c r="C95" s="4">
        <v>93</v>
      </c>
      <c r="D95" s="5">
        <v>0.3</v>
      </c>
      <c r="E95" s="5">
        <v>93</v>
      </c>
      <c r="F95" s="5">
        <v>0.6</v>
      </c>
      <c r="G95" s="5">
        <v>93</v>
      </c>
      <c r="H95" s="6">
        <v>0.6</v>
      </c>
    </row>
    <row r="96" spans="3:8" x14ac:dyDescent="0.2">
      <c r="C96" s="4">
        <v>94</v>
      </c>
      <c r="D96" s="5">
        <v>0.3</v>
      </c>
      <c r="E96" s="5">
        <v>94</v>
      </c>
      <c r="F96" s="5">
        <v>0.6</v>
      </c>
      <c r="G96" s="5">
        <v>94</v>
      </c>
      <c r="H96" s="6">
        <v>0.6</v>
      </c>
    </row>
    <row r="97" spans="3:8" x14ac:dyDescent="0.2">
      <c r="C97" s="4">
        <v>95</v>
      </c>
      <c r="D97" s="5">
        <v>0.3</v>
      </c>
      <c r="E97" s="5">
        <v>95</v>
      </c>
      <c r="F97" s="5">
        <v>0.6</v>
      </c>
      <c r="G97" s="5">
        <v>95</v>
      </c>
      <c r="H97" s="6">
        <v>0.6</v>
      </c>
    </row>
    <row r="98" spans="3:8" x14ac:dyDescent="0.2">
      <c r="C98" s="4">
        <v>96</v>
      </c>
      <c r="D98" s="5">
        <v>0.3</v>
      </c>
      <c r="E98" s="5">
        <v>96</v>
      </c>
      <c r="F98" s="5">
        <v>0.6</v>
      </c>
      <c r="G98" s="5">
        <v>96</v>
      </c>
      <c r="H98" s="6">
        <v>0.6</v>
      </c>
    </row>
    <row r="99" spans="3:8" x14ac:dyDescent="0.2">
      <c r="C99" s="4">
        <v>97</v>
      </c>
      <c r="D99" s="5">
        <v>0.3</v>
      </c>
      <c r="E99" s="5">
        <v>97</v>
      </c>
      <c r="F99" s="5">
        <v>0.6</v>
      </c>
      <c r="G99" s="5">
        <v>97</v>
      </c>
      <c r="H99" s="6">
        <v>0.6</v>
      </c>
    </row>
    <row r="100" spans="3:8" x14ac:dyDescent="0.2">
      <c r="C100" s="4">
        <v>98</v>
      </c>
      <c r="D100" s="5">
        <v>0.3</v>
      </c>
      <c r="E100" s="5">
        <v>98</v>
      </c>
      <c r="F100" s="5">
        <v>0.6</v>
      </c>
      <c r="G100" s="5">
        <v>98</v>
      </c>
      <c r="H100" s="6">
        <v>0.6</v>
      </c>
    </row>
    <row r="101" spans="3:8" x14ac:dyDescent="0.2">
      <c r="C101" s="4">
        <v>99</v>
      </c>
      <c r="D101" s="5">
        <v>0.3</v>
      </c>
      <c r="E101" s="5">
        <v>99</v>
      </c>
      <c r="F101" s="5">
        <v>0.6</v>
      </c>
      <c r="G101" s="5">
        <v>99</v>
      </c>
      <c r="H101" s="6">
        <v>0.6</v>
      </c>
    </row>
    <row r="102" spans="3:8" ht="13.5" thickBot="1" x14ac:dyDescent="0.25">
      <c r="C102" s="7">
        <v>100</v>
      </c>
      <c r="D102" s="8">
        <v>0.3</v>
      </c>
      <c r="E102" s="8">
        <v>100</v>
      </c>
      <c r="F102" s="8">
        <v>0.6</v>
      </c>
      <c r="G102" s="8">
        <v>100</v>
      </c>
      <c r="H102" s="9">
        <v>0.6</v>
      </c>
    </row>
  </sheetData>
  <sheetProtection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9220-3B21-47DE-9589-7BDB7DB23F26}">
  <sheetPr codeName="Hoja8"/>
  <dimension ref="C1:M102"/>
  <sheetViews>
    <sheetView topLeftCell="B1" workbookViewId="0">
      <selection activeCell="M20" sqref="M20"/>
    </sheetView>
  </sheetViews>
  <sheetFormatPr baseColWidth="10" defaultRowHeight="12.75" x14ac:dyDescent="0.2"/>
  <cols>
    <col min="3" max="3" width="23.42578125" bestFit="1" customWidth="1"/>
    <col min="5" max="5" width="25.85546875" bestFit="1" customWidth="1"/>
    <col min="7" max="7" width="24.7109375" bestFit="1" customWidth="1"/>
    <col min="9" max="9" width="14.85546875" customWidth="1"/>
    <col min="10" max="10" width="19.5703125" bestFit="1" customWidth="1"/>
    <col min="11" max="11" width="14.7109375" bestFit="1" customWidth="1"/>
    <col min="12" max="12" width="27.7109375" bestFit="1" customWidth="1"/>
    <col min="13" max="13" width="17.42578125" customWidth="1"/>
  </cols>
  <sheetData>
    <row r="1" spans="3:8" ht="13.5" thickBot="1" x14ac:dyDescent="0.25"/>
    <row r="2" spans="3:8" x14ac:dyDescent="0.2">
      <c r="C2" s="1" t="s">
        <v>4</v>
      </c>
      <c r="D2" s="2" t="s">
        <v>5</v>
      </c>
      <c r="E2" s="2" t="s">
        <v>6</v>
      </c>
      <c r="F2" s="2" t="s">
        <v>5</v>
      </c>
      <c r="G2" s="2" t="s">
        <v>7</v>
      </c>
      <c r="H2" s="3" t="s">
        <v>5</v>
      </c>
    </row>
    <row r="3" spans="3:8" x14ac:dyDescent="0.2">
      <c r="C3" s="4">
        <v>1</v>
      </c>
      <c r="D3" s="5">
        <v>1</v>
      </c>
      <c r="E3" s="5">
        <v>1</v>
      </c>
      <c r="F3" s="5">
        <v>1</v>
      </c>
      <c r="G3" s="5">
        <v>1</v>
      </c>
      <c r="H3" s="6">
        <v>1</v>
      </c>
    </row>
    <row r="4" spans="3:8" x14ac:dyDescent="0.2">
      <c r="C4" s="4">
        <v>2</v>
      </c>
      <c r="D4" s="5">
        <v>0.8</v>
      </c>
      <c r="E4" s="5">
        <v>2</v>
      </c>
      <c r="F4" s="5">
        <v>1</v>
      </c>
      <c r="G4" s="5">
        <v>2</v>
      </c>
      <c r="H4" s="6">
        <v>1</v>
      </c>
    </row>
    <row r="5" spans="3:8" x14ac:dyDescent="0.2">
      <c r="C5" s="4">
        <v>3</v>
      </c>
      <c r="D5" s="5">
        <v>0.8</v>
      </c>
      <c r="E5" s="5">
        <v>3</v>
      </c>
      <c r="F5" s="5">
        <v>1</v>
      </c>
      <c r="G5" s="5">
        <v>3</v>
      </c>
      <c r="H5" s="6">
        <v>1</v>
      </c>
    </row>
    <row r="6" spans="3:8" x14ac:dyDescent="0.2">
      <c r="C6" s="4">
        <v>4</v>
      </c>
      <c r="D6" s="5">
        <v>0.8</v>
      </c>
      <c r="E6" s="5">
        <v>4</v>
      </c>
      <c r="F6" s="5">
        <v>0.8</v>
      </c>
      <c r="G6" s="5">
        <v>4</v>
      </c>
      <c r="H6" s="6">
        <v>0.8</v>
      </c>
    </row>
    <row r="7" spans="3:8" x14ac:dyDescent="0.2">
      <c r="C7" s="4">
        <v>5</v>
      </c>
      <c r="D7" s="5">
        <v>0.6</v>
      </c>
      <c r="E7" s="5">
        <v>5</v>
      </c>
      <c r="F7" s="5">
        <v>0.8</v>
      </c>
      <c r="G7" s="5">
        <v>5</v>
      </c>
      <c r="H7" s="6">
        <v>0.8</v>
      </c>
    </row>
    <row r="8" spans="3:8" x14ac:dyDescent="0.2">
      <c r="C8" s="4">
        <v>6</v>
      </c>
      <c r="D8" s="5">
        <v>0.6</v>
      </c>
      <c r="E8" s="5">
        <v>6</v>
      </c>
      <c r="F8" s="5">
        <v>0.8</v>
      </c>
      <c r="G8" s="5">
        <v>6</v>
      </c>
      <c r="H8" s="6">
        <v>0.8</v>
      </c>
    </row>
    <row r="9" spans="3:8" x14ac:dyDescent="0.2">
      <c r="C9" s="4">
        <v>7</v>
      </c>
      <c r="D9" s="5">
        <v>0.6</v>
      </c>
      <c r="E9" s="5">
        <v>7</v>
      </c>
      <c r="F9" s="5">
        <v>0.7</v>
      </c>
      <c r="G9" s="5">
        <v>7</v>
      </c>
      <c r="H9" s="6">
        <v>0.7</v>
      </c>
    </row>
    <row r="10" spans="3:8" x14ac:dyDescent="0.2">
      <c r="C10" s="4">
        <v>8</v>
      </c>
      <c r="D10" s="5">
        <v>0.6</v>
      </c>
      <c r="E10" s="5">
        <v>8</v>
      </c>
      <c r="F10" s="5">
        <v>0.7</v>
      </c>
      <c r="G10" s="5">
        <v>8</v>
      </c>
      <c r="H10" s="6">
        <v>0.7</v>
      </c>
    </row>
    <row r="11" spans="3:8" x14ac:dyDescent="0.2">
      <c r="C11" s="4">
        <v>9</v>
      </c>
      <c r="D11" s="5">
        <v>0.6</v>
      </c>
      <c r="E11" s="5">
        <v>9</v>
      </c>
      <c r="F11" s="5">
        <v>0.7</v>
      </c>
      <c r="G11" s="5">
        <v>9</v>
      </c>
      <c r="H11" s="6">
        <v>0.7</v>
      </c>
    </row>
    <row r="12" spans="3:8" x14ac:dyDescent="0.2">
      <c r="C12" s="4">
        <v>10</v>
      </c>
      <c r="D12" s="5">
        <v>0.6</v>
      </c>
      <c r="E12" s="5">
        <v>10</v>
      </c>
      <c r="F12" s="5">
        <v>0.7</v>
      </c>
      <c r="G12" s="5">
        <v>10</v>
      </c>
      <c r="H12" s="6">
        <v>0.7</v>
      </c>
    </row>
    <row r="13" spans="3:8" x14ac:dyDescent="0.2">
      <c r="C13" s="4">
        <v>11</v>
      </c>
      <c r="D13" s="5">
        <v>0.6</v>
      </c>
      <c r="E13" s="5">
        <v>11</v>
      </c>
      <c r="F13" s="5">
        <v>0.6</v>
      </c>
      <c r="G13" s="5">
        <v>11</v>
      </c>
      <c r="H13" s="6">
        <v>0.6</v>
      </c>
    </row>
    <row r="14" spans="3:8" x14ac:dyDescent="0.2">
      <c r="C14" s="4">
        <v>12</v>
      </c>
      <c r="D14" s="5">
        <v>0.6</v>
      </c>
      <c r="E14" s="5">
        <v>12</v>
      </c>
      <c r="F14" s="5">
        <v>0.6</v>
      </c>
      <c r="G14" s="5">
        <v>12</v>
      </c>
      <c r="H14" s="6">
        <v>0.6</v>
      </c>
    </row>
    <row r="15" spans="3:8" x14ac:dyDescent="0.2">
      <c r="C15" s="4">
        <v>13</v>
      </c>
      <c r="D15" s="5">
        <v>0.6</v>
      </c>
      <c r="E15" s="5">
        <v>13</v>
      </c>
      <c r="F15" s="5">
        <v>0.6</v>
      </c>
      <c r="G15" s="5">
        <v>13</v>
      </c>
      <c r="H15" s="6">
        <v>0.6</v>
      </c>
    </row>
    <row r="16" spans="3:8" x14ac:dyDescent="0.2">
      <c r="C16" s="4">
        <v>14</v>
      </c>
      <c r="D16" s="5">
        <v>0.6</v>
      </c>
      <c r="E16" s="5">
        <v>14</v>
      </c>
      <c r="F16" s="5">
        <v>0.6</v>
      </c>
      <c r="G16" s="5">
        <v>14</v>
      </c>
      <c r="H16" s="6">
        <v>0.6</v>
      </c>
    </row>
    <row r="17" spans="3:13" x14ac:dyDescent="0.2">
      <c r="C17" s="4">
        <v>15</v>
      </c>
      <c r="D17" s="5">
        <v>0.6</v>
      </c>
      <c r="E17" s="5">
        <v>15</v>
      </c>
      <c r="F17" s="5">
        <v>0.6</v>
      </c>
      <c r="G17" s="5">
        <v>15</v>
      </c>
      <c r="H17" s="6">
        <v>0.6</v>
      </c>
    </row>
    <row r="18" spans="3:13" x14ac:dyDescent="0.2">
      <c r="C18" s="4">
        <v>16</v>
      </c>
      <c r="D18" s="5">
        <v>0.5</v>
      </c>
      <c r="E18" s="5">
        <v>16</v>
      </c>
      <c r="F18" s="5">
        <v>0.6</v>
      </c>
      <c r="G18" s="5">
        <v>16</v>
      </c>
      <c r="H18" s="6">
        <v>0.6</v>
      </c>
    </row>
    <row r="19" spans="3:13" x14ac:dyDescent="0.2">
      <c r="C19" s="4">
        <v>17</v>
      </c>
      <c r="D19" s="5">
        <v>0.5</v>
      </c>
      <c r="E19" s="5">
        <v>17</v>
      </c>
      <c r="F19" s="5">
        <v>0.6</v>
      </c>
      <c r="G19" s="5">
        <v>17</v>
      </c>
      <c r="H19" s="5">
        <v>0.6</v>
      </c>
      <c r="I19" s="103" t="s">
        <v>24</v>
      </c>
      <c r="J19" s="10" t="s">
        <v>8</v>
      </c>
      <c r="K19" s="10" t="s">
        <v>9</v>
      </c>
      <c r="L19" s="10" t="s">
        <v>10</v>
      </c>
      <c r="M19" s="10" t="s">
        <v>67</v>
      </c>
    </row>
    <row r="20" spans="3:13" x14ac:dyDescent="0.2">
      <c r="C20" s="4">
        <v>18</v>
      </c>
      <c r="D20" s="5">
        <v>0.5</v>
      </c>
      <c r="E20" s="5">
        <v>18</v>
      </c>
      <c r="F20" s="5">
        <v>0.6</v>
      </c>
      <c r="G20" s="5">
        <v>18</v>
      </c>
      <c r="H20" s="5">
        <v>0.6</v>
      </c>
      <c r="I20" s="103" t="s">
        <v>21</v>
      </c>
      <c r="J20" s="20">
        <f>COUNTIFS(Tabla11[Tipo de Consumo],"Viv/Dpto",Tabla11[Potencia Unitaria 
(kW)],"&lt;=10")+COUNTIFS(Tabla10[Tipo de Consumo],"Viv/Dpto",Tabla10[Potencia Unitaria 
(kW)],"&lt;=10")+COUNTIFS(Tabla9[Tipo de Consumo],"Viv/Dpto",Tabla9[Potencia Unitaria 
(kW)],"&lt;=10")</f>
        <v>0</v>
      </c>
      <c r="K20" s="20">
        <f>COUNTIFS(Tabla11[Tipo de Consumo],"L.C",Tabla11[Potencia Unitaria 
(kW)],"&lt;=10")+COUNTIFS(Tabla10[Tipo de Consumo],"L.C",Tabla10[Potencia Unitaria 
(kW)],"&lt;=10")+COUNTIFS(Tabla9[Tipo de Consumo],"L.C",Tabla9[Potencia Unitaria 
(kW)],"&lt;=10")</f>
        <v>0</v>
      </c>
      <c r="L20" s="20">
        <f>COUNTIFS(Tabla11[Tipo de Consumo],"S.C",Tabla11[Potencia Unitaria 
(kW)],"&lt;=10")+COUNTIFS(Tabla10[Tipo de Consumo],"S.C",Tabla10[Potencia Unitaria 
(kW)],"&lt;=10")+COUNTIFS(Tabla9[Tipo de Consumo],"S.C",Tabla9[Potencia Unitaria 
(kW)],"&lt;=10")</f>
        <v>0</v>
      </c>
      <c r="M20" s="20">
        <f>'PC 46 a 72 Med.'!E121</f>
        <v>0</v>
      </c>
    </row>
    <row r="21" spans="3:13" x14ac:dyDescent="0.2">
      <c r="C21" s="4">
        <v>19</v>
      </c>
      <c r="D21" s="5">
        <v>0.5</v>
      </c>
      <c r="E21" s="5">
        <v>19</v>
      </c>
      <c r="F21" s="5">
        <v>0.6</v>
      </c>
      <c r="G21" s="5">
        <v>19</v>
      </c>
      <c r="H21" s="5">
        <v>0.6</v>
      </c>
      <c r="I21" s="103" t="s">
        <v>20</v>
      </c>
      <c r="J21" s="20">
        <f>IF(Auxiliar3!J20=0,0,VLOOKUP(Auxiliar3!J20,Auxiliar3!C2:D102,2,FALSE))</f>
        <v>0</v>
      </c>
      <c r="K21" s="20">
        <f>IF(Auxiliar3!K20=0,0,VLOOKUP(Auxiliar3!K20,Auxiliar3!E2:F102,2,FALSE))</f>
        <v>0</v>
      </c>
      <c r="L21" s="20">
        <f>IF(Auxiliar3!L20=0,0,VLOOKUP(Auxiliar3!L20,Auxiliar3!G2:H102,2,FALSE))</f>
        <v>0</v>
      </c>
      <c r="M21" s="20">
        <v>1</v>
      </c>
    </row>
    <row r="22" spans="3:13" x14ac:dyDescent="0.2">
      <c r="C22" s="4">
        <v>20</v>
      </c>
      <c r="D22" s="5">
        <v>0.5</v>
      </c>
      <c r="E22" s="5">
        <v>20</v>
      </c>
      <c r="F22" s="5">
        <v>0.6</v>
      </c>
      <c r="G22" s="5">
        <v>20</v>
      </c>
      <c r="H22" s="5">
        <v>0.6</v>
      </c>
      <c r="I22" s="103" t="s">
        <v>19</v>
      </c>
      <c r="J22" s="20">
        <f>(SUMIFS('PC 46 a 72 Med.'!J13:J39,'PC 46 a 72 Med.'!G13:G39,"Viv/Dpto",'PC 46 a 72 Med.'!I13:I39,"&lt;=10")+SUMIFS('PC 46 a 72 Med.'!J52:J78,'PC 46 a 72 Med.'!G52:G78,"Viv/Dpto",'PC 46 a 72 Med.'!I52:I78,"&lt;=10"))+(SUMIFS('PC 46 a 72 Med.'!J97:J114,'PC 46 a 72 Med.'!G97:G114,"Viv/Dpto",'PC 46 a 72 Med.'!I97:I114,"&lt;=10"))+(SUMIFS('PC 46 a 72 Med.'!M13:M39,'PC 46 a 72 Med.'!G13:G39,"Viv/Dpto",'PC 46 a 72 Med.'!I13:I39,"&lt;=10")+SUMIFS('PC 46 a 72 Med.'!M52:M78,'PC 46 a 72 Med.'!G52:G78,"Viv/Dpto",'PC 46 a 72 Med.'!I52:I78,"&lt;=10"))+(SUMIFS('PC 46 a 72 Med.'!M97:M114,'PC 46 a 72 Med.'!G97:G114,"Viv/Dpto",'PC 46 a 72 Med.'!I97:I114,"&lt;=10"))</f>
        <v>0</v>
      </c>
      <c r="K22" s="20">
        <f>(SUMIFS('PC 46 a 72 Med.'!J13:J39,'PC 46 a 72 Med.'!G13:G39,"L.C",'PC 46 a 72 Med.'!I13:I39,"&lt;=10")+SUMIFS('PC 46 a 72 Med.'!J52:J78,'PC 46 a 72 Med.'!G52:G78,"L.C",'PC 46 a 72 Med.'!I52:I78,"&lt;=10"))+(SUMIFS('PC 46 a 72 Med.'!J97:J114,'PC 46 a 72 Med.'!G97:G114,"L.C",'PC 46 a 72 Med.'!I97:I114,"&lt;=10"))+(SUMIFS('PC 46 a 72 Med.'!M13:M39,'PC 46 a 72 Med.'!G13:G39,"L.C",'PC 46 a 72 Med.'!I13:I39,"&lt;=10")+SUMIFS('PC 46 a 72 Med.'!M52:M78,'PC 46 a 72 Med.'!G52:G78,"L.C",'PC 46 a 72 Med.'!I52:I78,"&lt;=10"))+(SUMIFS('PC 46 a 72 Med.'!M97:M114,'PC 46 a 72 Med.'!G97:G114,"L.C",'PC 46 a 72 Med.'!I97:I114,"&lt;=10"))</f>
        <v>0</v>
      </c>
      <c r="L22" s="20">
        <f>(SUMIFS('PC 46 a 72 Med.'!J13:J39,'PC 46 a 72 Med.'!G13:G39,"S.C",'PC 46 a 72 Med.'!I13:I39,"&lt;=10")+SUMIFS('PC 46 a 72 Med.'!J52:J78,'PC 46 a 72 Med.'!G52:G78,"S.C",'PC 46 a 72 Med.'!I52:I78,"&lt;=10"))+(SUMIFS('PC 46 a 72 Med.'!J97:J114,'PC 46 a 72 Med.'!G97:G114,"S.C",'PC 46 a 72 Med.'!I97:I114,"&lt;=10"))+(SUMIFS('PC 46 a 72 Med.'!M13:M39,'PC 46 a 72 Med.'!G13:G39,"S.C",'PC 46 a 72 Med.'!I13:I39,"&lt;=10")+SUMIFS('PC 46 a 72 Med.'!M52:M78,'PC 46 a 72 Med.'!G52:G78,"S.C",'PC 46 a 72 Med.'!I52:I78,"&lt;=10"))+(SUMIFS('PC 46 a 72 Med.'!M97:M114,'PC 46 a 72 Med.'!G97:G114,"S.C",'PC 46 a 72 Med.'!I97:I114,"&lt;=10"))</f>
        <v>0</v>
      </c>
      <c r="M22" s="20">
        <f>(SUMIF('PC 46 a 72 Med.'!I13:I39,"&gt;10",'PC 46 a 72 Med.'!J13:J39)+SUMIF('PC 46 a 72 Med.'!I52:I78,"&gt;10",'PC 46 a 72 Med.'!J52:J78))+(SUMIF('PC 46 a 72 Med.'!I97:I114,"&gt;10",'PC 46 a 72 Med.'!J97:J114))+(SUMIF('PC 46 a 72 Med.'!I13:I39,"&gt;10",'PC 46 a 72 Med.'!M13:M39)+SUMIF('PC 46 a 72 Med.'!I52:I78,"&gt;10",'PC 46 a 72 Med.'!M52:M78))+(SUMIF('PC 46 a 72 Med.'!I97:I114,"&gt;10",'PC 46 a 72 Med.'!M97:M114))</f>
        <v>0</v>
      </c>
    </row>
    <row r="23" spans="3:13" x14ac:dyDescent="0.2">
      <c r="C23" s="4">
        <v>21</v>
      </c>
      <c r="D23" s="5">
        <v>0.5</v>
      </c>
      <c r="E23" s="5">
        <v>21</v>
      </c>
      <c r="F23" s="5">
        <v>0.6</v>
      </c>
      <c r="G23" s="5">
        <v>21</v>
      </c>
      <c r="H23" s="5">
        <v>0.6</v>
      </c>
      <c r="I23" s="103" t="s">
        <v>22</v>
      </c>
      <c r="J23" s="21">
        <f>(SUMIFS('PC 46 a 72 Med.'!K13:K39,'PC 46 a 72 Med.'!G13:G39,"Viv/Dpto",'PC 46 a 72 Med.'!I13:I39,"&lt;=10")+SUMIFS('PC 46 a 72 Med.'!K52:K78,'PC 46 a 72 Med.'!G52:G78,"Viv/Dpto",'PC 46 a 72 Med.'!I52:I78,"&lt;=10"))+(SUMIFS('PC 46 a 72 Med.'!K97:K114,'PC 46 a 72 Med.'!G97:G114,"Viv/Dpto",'PC 46 a 72 Med.'!I97:I114,"&lt;=10"))+(SUMIFS('PC 46 a 72 Med.'!M13:M39,'PC 46 a 72 Med.'!G13:G39,"Viv/Dpto",'PC 46 a 72 Med.'!I13:I39,"&lt;=10")+SUMIFS('PC 46 a 72 Med.'!M52:M78,'PC 46 a 72 Med.'!G52:G78,"Viv/Dpto",'PC 46 a 72 Med.'!I52:I78,"&lt;=10"))+(SUMIFS('PC 46 a 72 Med.'!M97:M114,'PC 46 a 72 Med.'!G97:G114,"Viv/Dpto",'PC 46 a 72 Med.'!I97:I114,"&lt;=10"))</f>
        <v>0</v>
      </c>
      <c r="K23" s="21">
        <f>(SUMIFS('PC 46 a 72 Med.'!K13:K39,'PC 46 a 72 Med.'!G13:G39,"L.C",'PC 46 a 72 Med.'!I13:I39,"&lt;=10")+SUMIFS('PC 46 a 72 Med.'!K52:K78,'PC 46 a 72 Med.'!G52:G78,"L.C",'PC 46 a 72 Med.'!I52:I78,"&lt;=10"))+(SUMIFS('PC 46 a 72 Med.'!K97:K114,'PC 46 a 72 Med.'!G97:G114,"L.C",'PC 46 a 72 Med.'!I97:I114,"&lt;=10"))+(SUMIFS('PC 46 a 72 Med.'!M13:M39,'PC 46 a 72 Med.'!G13:G39,"L.C",'PC 46 a 72 Med.'!I13:I39,"&lt;=10")+SUMIFS('PC 46 a 72 Med.'!M52:M78,'PC 46 a 72 Med.'!G52:G78,"L.C",'PC 46 a 72 Med.'!I52:I78,"&lt;=10"))+(SUMIFS('PC 46 a 72 Med.'!M97:M114,'PC 46 a 72 Med.'!G97:G114,"L.C",'PC 46 a 72 Med.'!I97:I114,"&lt;=10"))</f>
        <v>0</v>
      </c>
      <c r="L23" s="21">
        <f>(SUMIFS('PC 46 a 72 Med.'!K13:K39,'PC 46 a 72 Med.'!G13:G39,"S.C",'PC 46 a 72 Med.'!I13:I39,"&lt;=10")+SUMIFS('PC 46 a 72 Med.'!K52:K78,'PC 46 a 72 Med.'!G52:G78,"S.C",'PC 46 a 72 Med.'!I52:I78,"&lt;=10"))+(SUMIFS('PC 46 a 72 Med.'!K97:K114,'PC 46 a 72 Med.'!G97:G114,"S.C",'PC 46 a 72 Med.'!I97:I114,"&lt;=10"))+(SUMIFS('PC 46 a 72 Med.'!M13:M39,'PC 46 a 72 Med.'!G13:G39,"S.C",'PC 46 a 72 Med.'!I13:I39,"&lt;=10")+SUMIFS('PC 46 a 72 Med.'!M52:M78,'PC 46 a 72 Med.'!G52:G78,"S.C",'PC 46 a 72 Med.'!I52:I78,"&lt;=10"))+(SUMIFS('PC 46 a 72 Med.'!M97:M114,'PC 46 a 72 Med.'!G97:G114,"S.C",'PC 46 a 72 Med.'!I97:I114,"&lt;=10"))</f>
        <v>0</v>
      </c>
      <c r="M23" s="20">
        <f>(SUMIF('PC 46 a 72 Med.'!I13:I39,"&gt;10",'PC 46 a 72 Med.'!K13:K39)+SUMIF('PC 46 a 72 Med.'!I52:I78,"&gt;10",'PC 46 a 72 Med.'!K52:K78))+(SUMIF('PC 46 a 72 Med.'!I97:I114,"&gt;10",'PC 46 a 72 Med.'!K97:K114))+(SUMIF('PC 46 a 72 Med.'!I13:I39,"&gt;10",'PC 46 a 72 Med.'!M13:M39)+SUMIF('PC 46 a 72 Med.'!I52:I78,"&gt;10",'PC 46 a 72 Med.'!M52:M78))+(SUMIF('PC 46 a 72 Med.'!I97:I114,"&gt;10",'PC 46 a 72 Med.'!M97:M114))</f>
        <v>0</v>
      </c>
    </row>
    <row r="24" spans="3:13" x14ac:dyDescent="0.2">
      <c r="C24" s="4">
        <v>22</v>
      </c>
      <c r="D24" s="5">
        <v>0.5</v>
      </c>
      <c r="E24" s="5">
        <v>22</v>
      </c>
      <c r="F24" s="5">
        <v>0.6</v>
      </c>
      <c r="G24" s="5">
        <v>22</v>
      </c>
      <c r="H24" s="5">
        <v>0.6</v>
      </c>
      <c r="I24" s="103" t="s">
        <v>23</v>
      </c>
      <c r="J24" s="20">
        <f>(SUMIFS('PC 46 a 72 Med.'!L13:L39,'PC 46 a 72 Med.'!G13:G39,"Viv/Dpto",'PC 46 a 72 Med.'!I13:I39,"&lt;=10")+SUMIFS('PC 46 a 72 Med.'!L52:L78,'PC 46 a 72 Med.'!G52:G78,"Viv/Dpto",'PC 46 a 72 Med.'!I52:I78,"&lt;=10"))+(SUMIFS('PC 46 a 72 Med.'!L97:L114,'PC 46 a 72 Med.'!G97:G114,"Viv/Dpto",'PC 46 a 72 Med.'!I97:I114,"&lt;=10"))+(SUMIFS('PC 46 a 72 Med.'!M13:M39,'PC 46 a 72 Med.'!G13:G39,"Viv/Dpto",'PC 46 a 72 Med.'!I13:I39,"&lt;=10")+SUMIFS('PC 46 a 72 Med.'!M52:M78,'PC 46 a 72 Med.'!G52:G78,"Viv/Dpto",'PC 46 a 72 Med.'!I52:I78,"&lt;=10"))+(SUMIFS('PC 46 a 72 Med.'!M97:M114,'PC 46 a 72 Med.'!G97:G114,"Viv/Dpto",'PC 46 a 72 Med.'!I97:I114,"&lt;=10"))</f>
        <v>0</v>
      </c>
      <c r="K24" s="20">
        <f>(SUMIFS('PC 46 a 72 Med.'!L13:L39,'PC 46 a 72 Med.'!G13:G39,"L.C",'PC 46 a 72 Med.'!I13:I39,"&lt;=10")+SUMIFS('PC 46 a 72 Med.'!L52:L78,'PC 46 a 72 Med.'!G52:G78,"L.C",'PC 46 a 72 Med.'!I52:I78,"&lt;=10"))+(SUMIFS('PC 46 a 72 Med.'!L97:L114,'PC 46 a 72 Med.'!G97:G114,"L.C",'PC 46 a 72 Med.'!I97:I114,"&lt;=10"))+(SUMIFS('PC 46 a 72 Med.'!M13:M39,'PC 46 a 72 Med.'!G13:G39,"L.C",'PC 46 a 72 Med.'!I13:I39,"&lt;=10")+SUMIFS('PC 46 a 72 Med.'!M52:M78,'PC 46 a 72 Med.'!G52:G78,"L.C",'PC 46 a 72 Med.'!I52:I78,"&lt;=10"))+(SUMIFS('PC 46 a 72 Med.'!M97:M114,'PC 46 a 72 Med.'!G97:G114,"L.C",'PC 46 a 72 Med.'!I97:I114,"&lt;=10"))</f>
        <v>0</v>
      </c>
      <c r="L24" s="20">
        <f>(SUMIFS('PC 46 a 72 Med.'!L13:L39,'PC 46 a 72 Med.'!G13:G39,"S.C",'PC 46 a 72 Med.'!I13:I39,"&lt;=10")+SUMIFS('PC 46 a 72 Med.'!L52:L78,'PC 46 a 72 Med.'!G52:G78,"S.C",'PC 46 a 72 Med.'!I52:I78,"&lt;=10"))+(SUMIFS('PC 46 a 72 Med.'!L97:L114,'PC 46 a 72 Med.'!G97:G114,"S.C",'PC 46 a 72 Med.'!I97:I114,"&lt;=10"))+(SUMIFS('PC 46 a 72 Med.'!M13:M39,'PC 46 a 72 Med.'!G13:G39,"S.C",'PC 46 a 72 Med.'!I13:I39,"&lt;=10")+SUMIFS('PC 46 a 72 Med.'!M52:M78,'PC 46 a 72 Med.'!G52:G78,"S.C",'PC 46 a 72 Med.'!I52:I78,"&lt;=10"))+(SUMIFS('PC 46 a 72 Med.'!M97:M114,'PC 46 a 72 Med.'!G97:G114,"S.C",'PC 46 a 72 Med.'!I97:I114,"&lt;=10"))</f>
        <v>0</v>
      </c>
      <c r="M24" s="20">
        <f>(SUMIF('PC 46 a 72 Med.'!I13:I39,"&gt;10",'PC 46 a 72 Med.'!L13:L39)+SUMIF('PC 46 a 72 Med.'!I52:I78,"&gt;10",'PC 46 a 72 Med.'!L52:L78))+(SUMIF('PC 46 a 72 Med.'!I97:I114,"&gt;10",'PC 46 a 72 Med.'!L97:L114))+(SUMIF('PC 46 a 72 Med.'!I13:I39,"&gt;10",'PC 46 a 72 Med.'!M13:M39)+SUMIF('PC 46 a 72 Med.'!I52:I78,"&gt;10",'PC 46 a 72 Med.'!M52:M78))+(SUMIF('PC 46 a 72 Med.'!I97:I114,"&gt;10",'PC 46 a 72 Med.'!M97:M114))</f>
        <v>0</v>
      </c>
    </row>
    <row r="25" spans="3:13" x14ac:dyDescent="0.2">
      <c r="C25" s="4">
        <v>23</v>
      </c>
      <c r="D25" s="5">
        <v>0.5</v>
      </c>
      <c r="E25" s="5">
        <v>23</v>
      </c>
      <c r="F25" s="5">
        <v>0.6</v>
      </c>
      <c r="G25" s="5">
        <v>23</v>
      </c>
      <c r="H25" s="6">
        <v>0.6</v>
      </c>
    </row>
    <row r="26" spans="3:13" x14ac:dyDescent="0.2">
      <c r="C26" s="4">
        <v>24</v>
      </c>
      <c r="D26" s="5">
        <v>0.5</v>
      </c>
      <c r="E26" s="5">
        <v>24</v>
      </c>
      <c r="F26" s="5">
        <v>0.6</v>
      </c>
      <c r="G26" s="5">
        <v>24</v>
      </c>
      <c r="H26" s="6">
        <v>0.6</v>
      </c>
    </row>
    <row r="27" spans="3:13" x14ac:dyDescent="0.2">
      <c r="C27" s="4">
        <v>25</v>
      </c>
      <c r="D27" s="5">
        <v>0.5</v>
      </c>
      <c r="E27" s="5">
        <v>25</v>
      </c>
      <c r="F27" s="5">
        <v>0.6</v>
      </c>
      <c r="G27" s="5">
        <v>25</v>
      </c>
      <c r="H27" s="6">
        <v>0.6</v>
      </c>
    </row>
    <row r="28" spans="3:13" x14ac:dyDescent="0.2">
      <c r="C28" s="4">
        <v>26</v>
      </c>
      <c r="D28" s="5">
        <v>0.5</v>
      </c>
      <c r="E28" s="5">
        <v>26</v>
      </c>
      <c r="F28" s="5">
        <v>0.6</v>
      </c>
      <c r="G28" s="5">
        <v>26</v>
      </c>
      <c r="H28" s="6">
        <v>0.6</v>
      </c>
      <c r="L28" s="20"/>
    </row>
    <row r="29" spans="3:13" x14ac:dyDescent="0.2">
      <c r="C29" s="4">
        <v>27</v>
      </c>
      <c r="D29" s="5">
        <v>0.5</v>
      </c>
      <c r="E29" s="5">
        <v>27</v>
      </c>
      <c r="F29" s="5">
        <v>0.6</v>
      </c>
      <c r="G29" s="5">
        <v>27</v>
      </c>
      <c r="H29" s="6">
        <v>0.6</v>
      </c>
    </row>
    <row r="30" spans="3:13" x14ac:dyDescent="0.2">
      <c r="C30" s="4">
        <v>28</v>
      </c>
      <c r="D30" s="5">
        <v>0.5</v>
      </c>
      <c r="E30" s="5">
        <v>28</v>
      </c>
      <c r="F30" s="5">
        <v>0.6</v>
      </c>
      <c r="G30" s="5">
        <v>28</v>
      </c>
      <c r="H30" s="6">
        <v>0.6</v>
      </c>
    </row>
    <row r="31" spans="3:13" x14ac:dyDescent="0.2">
      <c r="C31" s="4">
        <v>29</v>
      </c>
      <c r="D31" s="5">
        <v>0.5</v>
      </c>
      <c r="E31" s="5">
        <v>29</v>
      </c>
      <c r="F31" s="5">
        <v>0.6</v>
      </c>
      <c r="G31" s="5">
        <v>29</v>
      </c>
      <c r="H31" s="6">
        <v>0.6</v>
      </c>
    </row>
    <row r="32" spans="3:13" x14ac:dyDescent="0.2">
      <c r="C32" s="4">
        <v>30</v>
      </c>
      <c r="D32" s="5">
        <v>0.5</v>
      </c>
      <c r="E32" s="5">
        <v>30</v>
      </c>
      <c r="F32" s="5">
        <v>0.6</v>
      </c>
      <c r="G32" s="5">
        <v>30</v>
      </c>
      <c r="H32" s="6">
        <v>0.6</v>
      </c>
    </row>
    <row r="33" spans="3:8" x14ac:dyDescent="0.2">
      <c r="C33" s="4">
        <v>31</v>
      </c>
      <c r="D33" s="5">
        <v>0.4</v>
      </c>
      <c r="E33" s="5">
        <v>31</v>
      </c>
      <c r="F33" s="5">
        <v>0.6</v>
      </c>
      <c r="G33" s="5">
        <v>31</v>
      </c>
      <c r="H33" s="6">
        <v>0.6</v>
      </c>
    </row>
    <row r="34" spans="3:8" x14ac:dyDescent="0.2">
      <c r="C34" s="4">
        <v>32</v>
      </c>
      <c r="D34" s="5">
        <v>0.4</v>
      </c>
      <c r="E34" s="5">
        <v>32</v>
      </c>
      <c r="F34" s="5">
        <v>0.6</v>
      </c>
      <c r="G34" s="5">
        <v>32</v>
      </c>
      <c r="H34" s="6">
        <v>0.6</v>
      </c>
    </row>
    <row r="35" spans="3:8" x14ac:dyDescent="0.2">
      <c r="C35" s="4">
        <v>33</v>
      </c>
      <c r="D35" s="5">
        <v>0.4</v>
      </c>
      <c r="E35" s="5">
        <v>33</v>
      </c>
      <c r="F35" s="5">
        <v>0.6</v>
      </c>
      <c r="G35" s="5">
        <v>33</v>
      </c>
      <c r="H35" s="6">
        <v>0.6</v>
      </c>
    </row>
    <row r="36" spans="3:8" x14ac:dyDescent="0.2">
      <c r="C36" s="4">
        <v>34</v>
      </c>
      <c r="D36" s="5">
        <v>0.4</v>
      </c>
      <c r="E36" s="5">
        <v>34</v>
      </c>
      <c r="F36" s="5">
        <v>0.6</v>
      </c>
      <c r="G36" s="5">
        <v>34</v>
      </c>
      <c r="H36" s="6">
        <v>0.6</v>
      </c>
    </row>
    <row r="37" spans="3:8" x14ac:dyDescent="0.2">
      <c r="C37" s="4">
        <v>35</v>
      </c>
      <c r="D37" s="5">
        <v>0.4</v>
      </c>
      <c r="E37" s="5">
        <v>35</v>
      </c>
      <c r="F37" s="5">
        <v>0.6</v>
      </c>
      <c r="G37" s="5">
        <v>35</v>
      </c>
      <c r="H37" s="6">
        <v>0.6</v>
      </c>
    </row>
    <row r="38" spans="3:8" x14ac:dyDescent="0.2">
      <c r="C38" s="4">
        <v>36</v>
      </c>
      <c r="D38" s="5">
        <v>0.4</v>
      </c>
      <c r="E38" s="5">
        <v>36</v>
      </c>
      <c r="F38" s="5">
        <v>0.6</v>
      </c>
      <c r="G38" s="5">
        <v>36</v>
      </c>
      <c r="H38" s="6">
        <v>0.6</v>
      </c>
    </row>
    <row r="39" spans="3:8" x14ac:dyDescent="0.2">
      <c r="C39" s="4">
        <v>37</v>
      </c>
      <c r="D39" s="5">
        <v>0.4</v>
      </c>
      <c r="E39" s="5">
        <v>37</v>
      </c>
      <c r="F39" s="5">
        <v>0.6</v>
      </c>
      <c r="G39" s="5">
        <v>37</v>
      </c>
      <c r="H39" s="6">
        <v>0.6</v>
      </c>
    </row>
    <row r="40" spans="3:8" x14ac:dyDescent="0.2">
      <c r="C40" s="4">
        <v>38</v>
      </c>
      <c r="D40" s="5">
        <v>0.4</v>
      </c>
      <c r="E40" s="5">
        <v>38</v>
      </c>
      <c r="F40" s="5">
        <v>0.6</v>
      </c>
      <c r="G40" s="5">
        <v>38</v>
      </c>
      <c r="H40" s="6">
        <v>0.6</v>
      </c>
    </row>
    <row r="41" spans="3:8" x14ac:dyDescent="0.2">
      <c r="C41" s="4">
        <v>39</v>
      </c>
      <c r="D41" s="5">
        <v>0.4</v>
      </c>
      <c r="E41" s="5">
        <v>39</v>
      </c>
      <c r="F41" s="5">
        <v>0.6</v>
      </c>
      <c r="G41" s="5">
        <v>39</v>
      </c>
      <c r="H41" s="6">
        <v>0.6</v>
      </c>
    </row>
    <row r="42" spans="3:8" x14ac:dyDescent="0.2">
      <c r="C42" s="4">
        <v>40</v>
      </c>
      <c r="D42" s="5">
        <v>0.4</v>
      </c>
      <c r="E42" s="5">
        <v>40</v>
      </c>
      <c r="F42" s="5">
        <v>0.6</v>
      </c>
      <c r="G42" s="5">
        <v>40</v>
      </c>
      <c r="H42" s="6">
        <v>0.6</v>
      </c>
    </row>
    <row r="43" spans="3:8" x14ac:dyDescent="0.2">
      <c r="C43" s="4">
        <v>41</v>
      </c>
      <c r="D43" s="5">
        <v>0.4</v>
      </c>
      <c r="E43" s="5">
        <v>41</v>
      </c>
      <c r="F43" s="5">
        <v>0.6</v>
      </c>
      <c r="G43" s="5">
        <v>41</v>
      </c>
      <c r="H43" s="6">
        <v>0.6</v>
      </c>
    </row>
    <row r="44" spans="3:8" x14ac:dyDescent="0.2">
      <c r="C44" s="4">
        <v>42</v>
      </c>
      <c r="D44" s="5">
        <v>0.4</v>
      </c>
      <c r="E44" s="5">
        <v>42</v>
      </c>
      <c r="F44" s="5">
        <v>0.6</v>
      </c>
      <c r="G44" s="5">
        <v>42</v>
      </c>
      <c r="H44" s="6">
        <v>0.6</v>
      </c>
    </row>
    <row r="45" spans="3:8" x14ac:dyDescent="0.2">
      <c r="C45" s="4">
        <v>43</v>
      </c>
      <c r="D45" s="5">
        <v>0.4</v>
      </c>
      <c r="E45" s="5">
        <v>43</v>
      </c>
      <c r="F45" s="5">
        <v>0.6</v>
      </c>
      <c r="G45" s="5">
        <v>43</v>
      </c>
      <c r="H45" s="6">
        <v>0.6</v>
      </c>
    </row>
    <row r="46" spans="3:8" x14ac:dyDescent="0.2">
      <c r="C46" s="4">
        <v>44</v>
      </c>
      <c r="D46" s="5">
        <v>0.4</v>
      </c>
      <c r="E46" s="5">
        <v>44</v>
      </c>
      <c r="F46" s="5">
        <v>0.6</v>
      </c>
      <c r="G46" s="5">
        <v>44</v>
      </c>
      <c r="H46" s="6">
        <v>0.6</v>
      </c>
    </row>
    <row r="47" spans="3:8" x14ac:dyDescent="0.2">
      <c r="C47" s="4">
        <v>45</v>
      </c>
      <c r="D47" s="5">
        <v>0.4</v>
      </c>
      <c r="E47" s="5">
        <v>45</v>
      </c>
      <c r="F47" s="5">
        <v>0.6</v>
      </c>
      <c r="G47" s="5">
        <v>45</v>
      </c>
      <c r="H47" s="6">
        <v>0.6</v>
      </c>
    </row>
    <row r="48" spans="3:8" x14ac:dyDescent="0.2">
      <c r="C48" s="4">
        <v>46</v>
      </c>
      <c r="D48" s="5">
        <v>0.3</v>
      </c>
      <c r="E48" s="5">
        <v>46</v>
      </c>
      <c r="F48" s="5">
        <v>0.6</v>
      </c>
      <c r="G48" s="5">
        <v>46</v>
      </c>
      <c r="H48" s="6">
        <v>0.6</v>
      </c>
    </row>
    <row r="49" spans="3:8" x14ac:dyDescent="0.2">
      <c r="C49" s="4">
        <v>47</v>
      </c>
      <c r="D49" s="5">
        <v>0.3</v>
      </c>
      <c r="E49" s="5">
        <v>47</v>
      </c>
      <c r="F49" s="5">
        <v>0.6</v>
      </c>
      <c r="G49" s="5">
        <v>47</v>
      </c>
      <c r="H49" s="6">
        <v>0.6</v>
      </c>
    </row>
    <row r="50" spans="3:8" x14ac:dyDescent="0.2">
      <c r="C50" s="4">
        <v>48</v>
      </c>
      <c r="D50" s="5">
        <v>0.3</v>
      </c>
      <c r="E50" s="5">
        <v>48</v>
      </c>
      <c r="F50" s="5">
        <v>0.6</v>
      </c>
      <c r="G50" s="5">
        <v>48</v>
      </c>
      <c r="H50" s="6">
        <v>0.6</v>
      </c>
    </row>
    <row r="51" spans="3:8" x14ac:dyDescent="0.2">
      <c r="C51" s="4">
        <v>49</v>
      </c>
      <c r="D51" s="5">
        <v>0.3</v>
      </c>
      <c r="E51" s="5">
        <v>49</v>
      </c>
      <c r="F51" s="5">
        <v>0.6</v>
      </c>
      <c r="G51" s="5">
        <v>49</v>
      </c>
      <c r="H51" s="6">
        <v>0.6</v>
      </c>
    </row>
    <row r="52" spans="3:8" x14ac:dyDescent="0.2">
      <c r="C52" s="4">
        <v>50</v>
      </c>
      <c r="D52" s="5">
        <v>0.3</v>
      </c>
      <c r="E52" s="5">
        <v>50</v>
      </c>
      <c r="F52" s="5">
        <v>0.6</v>
      </c>
      <c r="G52" s="5">
        <v>50</v>
      </c>
      <c r="H52" s="6">
        <v>0.6</v>
      </c>
    </row>
    <row r="53" spans="3:8" x14ac:dyDescent="0.2">
      <c r="C53" s="4">
        <v>51</v>
      </c>
      <c r="D53" s="5">
        <v>0.3</v>
      </c>
      <c r="E53" s="5">
        <v>51</v>
      </c>
      <c r="F53" s="5">
        <v>0.6</v>
      </c>
      <c r="G53" s="5">
        <v>51</v>
      </c>
      <c r="H53" s="6">
        <v>0.6</v>
      </c>
    </row>
    <row r="54" spans="3:8" x14ac:dyDescent="0.2">
      <c r="C54" s="4">
        <v>52</v>
      </c>
      <c r="D54" s="5">
        <v>0.3</v>
      </c>
      <c r="E54" s="5">
        <v>52</v>
      </c>
      <c r="F54" s="5">
        <v>0.6</v>
      </c>
      <c r="G54" s="5">
        <v>52</v>
      </c>
      <c r="H54" s="6">
        <v>0.6</v>
      </c>
    </row>
    <row r="55" spans="3:8" x14ac:dyDescent="0.2">
      <c r="C55" s="4">
        <v>53</v>
      </c>
      <c r="D55" s="5">
        <v>0.3</v>
      </c>
      <c r="E55" s="5">
        <v>53</v>
      </c>
      <c r="F55" s="5">
        <v>0.6</v>
      </c>
      <c r="G55" s="5">
        <v>53</v>
      </c>
      <c r="H55" s="6">
        <v>0.6</v>
      </c>
    </row>
    <row r="56" spans="3:8" x14ac:dyDescent="0.2">
      <c r="C56" s="4">
        <v>54</v>
      </c>
      <c r="D56" s="5">
        <v>0.3</v>
      </c>
      <c r="E56" s="5">
        <v>54</v>
      </c>
      <c r="F56" s="5">
        <v>0.6</v>
      </c>
      <c r="G56" s="5">
        <v>54</v>
      </c>
      <c r="H56" s="6">
        <v>0.6</v>
      </c>
    </row>
    <row r="57" spans="3:8" x14ac:dyDescent="0.2">
      <c r="C57" s="4">
        <v>55</v>
      </c>
      <c r="D57" s="5">
        <v>0.3</v>
      </c>
      <c r="E57" s="5">
        <v>55</v>
      </c>
      <c r="F57" s="5">
        <v>0.6</v>
      </c>
      <c r="G57" s="5">
        <v>55</v>
      </c>
      <c r="H57" s="6">
        <v>0.6</v>
      </c>
    </row>
    <row r="58" spans="3:8" x14ac:dyDescent="0.2">
      <c r="C58" s="4">
        <v>56</v>
      </c>
      <c r="D58" s="5">
        <v>0.3</v>
      </c>
      <c r="E58" s="5">
        <v>56</v>
      </c>
      <c r="F58" s="5">
        <v>0.6</v>
      </c>
      <c r="G58" s="5">
        <v>56</v>
      </c>
      <c r="H58" s="6">
        <v>0.6</v>
      </c>
    </row>
    <row r="59" spans="3:8" x14ac:dyDescent="0.2">
      <c r="C59" s="4">
        <v>57</v>
      </c>
      <c r="D59" s="5">
        <v>0.3</v>
      </c>
      <c r="E59" s="5">
        <v>57</v>
      </c>
      <c r="F59" s="5">
        <v>0.6</v>
      </c>
      <c r="G59" s="5">
        <v>57</v>
      </c>
      <c r="H59" s="6">
        <v>0.6</v>
      </c>
    </row>
    <row r="60" spans="3:8" x14ac:dyDescent="0.2">
      <c r="C60" s="4">
        <v>58</v>
      </c>
      <c r="D60" s="5">
        <v>0.3</v>
      </c>
      <c r="E60" s="5">
        <v>58</v>
      </c>
      <c r="F60" s="5">
        <v>0.6</v>
      </c>
      <c r="G60" s="5">
        <v>58</v>
      </c>
      <c r="H60" s="6">
        <v>0.6</v>
      </c>
    </row>
    <row r="61" spans="3:8" x14ac:dyDescent="0.2">
      <c r="C61" s="4">
        <v>59</v>
      </c>
      <c r="D61" s="5">
        <v>0.3</v>
      </c>
      <c r="E61" s="5">
        <v>59</v>
      </c>
      <c r="F61" s="5">
        <v>0.6</v>
      </c>
      <c r="G61" s="5">
        <v>59</v>
      </c>
      <c r="H61" s="6">
        <v>0.6</v>
      </c>
    </row>
    <row r="62" spans="3:8" x14ac:dyDescent="0.2">
      <c r="C62" s="4">
        <v>60</v>
      </c>
      <c r="D62" s="5">
        <v>0.3</v>
      </c>
      <c r="E62" s="5">
        <v>60</v>
      </c>
      <c r="F62" s="5">
        <v>0.6</v>
      </c>
      <c r="G62" s="5">
        <v>60</v>
      </c>
      <c r="H62" s="6">
        <v>0.6</v>
      </c>
    </row>
    <row r="63" spans="3:8" x14ac:dyDescent="0.2">
      <c r="C63" s="4">
        <v>61</v>
      </c>
      <c r="D63" s="5">
        <v>0.3</v>
      </c>
      <c r="E63" s="5">
        <v>61</v>
      </c>
      <c r="F63" s="5">
        <v>0.6</v>
      </c>
      <c r="G63" s="5">
        <v>61</v>
      </c>
      <c r="H63" s="6">
        <v>0.6</v>
      </c>
    </row>
    <row r="64" spans="3:8" x14ac:dyDescent="0.2">
      <c r="C64" s="4">
        <v>62</v>
      </c>
      <c r="D64" s="5">
        <v>0.3</v>
      </c>
      <c r="E64" s="5">
        <v>62</v>
      </c>
      <c r="F64" s="5">
        <v>0.6</v>
      </c>
      <c r="G64" s="5">
        <v>62</v>
      </c>
      <c r="H64" s="6">
        <v>0.6</v>
      </c>
    </row>
    <row r="65" spans="3:8" x14ac:dyDescent="0.2">
      <c r="C65" s="4">
        <v>63</v>
      </c>
      <c r="D65" s="5">
        <v>0.3</v>
      </c>
      <c r="E65" s="5">
        <v>63</v>
      </c>
      <c r="F65" s="5">
        <v>0.6</v>
      </c>
      <c r="G65" s="5">
        <v>63</v>
      </c>
      <c r="H65" s="6">
        <v>0.6</v>
      </c>
    </row>
    <row r="66" spans="3:8" x14ac:dyDescent="0.2">
      <c r="C66" s="4">
        <v>64</v>
      </c>
      <c r="D66" s="5">
        <v>0.3</v>
      </c>
      <c r="E66" s="5">
        <v>64</v>
      </c>
      <c r="F66" s="5">
        <v>0.6</v>
      </c>
      <c r="G66" s="5">
        <v>64</v>
      </c>
      <c r="H66" s="6">
        <v>0.6</v>
      </c>
    </row>
    <row r="67" spans="3:8" x14ac:dyDescent="0.2">
      <c r="C67" s="4">
        <v>65</v>
      </c>
      <c r="D67" s="5">
        <v>0.3</v>
      </c>
      <c r="E67" s="5">
        <v>65</v>
      </c>
      <c r="F67" s="5">
        <v>0.6</v>
      </c>
      <c r="G67" s="5">
        <v>65</v>
      </c>
      <c r="H67" s="6">
        <v>0.6</v>
      </c>
    </row>
    <row r="68" spans="3:8" x14ac:dyDescent="0.2">
      <c r="C68" s="4">
        <v>66</v>
      </c>
      <c r="D68" s="5">
        <v>0.3</v>
      </c>
      <c r="E68" s="5">
        <v>66</v>
      </c>
      <c r="F68" s="5">
        <v>0.6</v>
      </c>
      <c r="G68" s="5">
        <v>66</v>
      </c>
      <c r="H68" s="6">
        <v>0.6</v>
      </c>
    </row>
    <row r="69" spans="3:8" x14ac:dyDescent="0.2">
      <c r="C69" s="4">
        <v>67</v>
      </c>
      <c r="D69" s="5">
        <v>0.3</v>
      </c>
      <c r="E69" s="5">
        <v>67</v>
      </c>
      <c r="F69" s="5">
        <v>0.6</v>
      </c>
      <c r="G69" s="5">
        <v>67</v>
      </c>
      <c r="H69" s="6">
        <v>0.6</v>
      </c>
    </row>
    <row r="70" spans="3:8" x14ac:dyDescent="0.2">
      <c r="C70" s="4">
        <v>68</v>
      </c>
      <c r="D70" s="5">
        <v>0.3</v>
      </c>
      <c r="E70" s="5">
        <v>68</v>
      </c>
      <c r="F70" s="5">
        <v>0.6</v>
      </c>
      <c r="G70" s="5">
        <v>68</v>
      </c>
      <c r="H70" s="6">
        <v>0.6</v>
      </c>
    </row>
    <row r="71" spans="3:8" x14ac:dyDescent="0.2">
      <c r="C71" s="4">
        <v>69</v>
      </c>
      <c r="D71" s="5">
        <v>0.3</v>
      </c>
      <c r="E71" s="5">
        <v>69</v>
      </c>
      <c r="F71" s="5">
        <v>0.6</v>
      </c>
      <c r="G71" s="5">
        <v>69</v>
      </c>
      <c r="H71" s="6">
        <v>0.6</v>
      </c>
    </row>
    <row r="72" spans="3:8" x14ac:dyDescent="0.2">
      <c r="C72" s="4">
        <v>70</v>
      </c>
      <c r="D72" s="5">
        <v>0.3</v>
      </c>
      <c r="E72" s="5">
        <v>70</v>
      </c>
      <c r="F72" s="5">
        <v>0.6</v>
      </c>
      <c r="G72" s="5">
        <v>70</v>
      </c>
      <c r="H72" s="6">
        <v>0.6</v>
      </c>
    </row>
    <row r="73" spans="3:8" x14ac:dyDescent="0.2">
      <c r="C73" s="4">
        <v>71</v>
      </c>
      <c r="D73" s="5">
        <v>0.3</v>
      </c>
      <c r="E73" s="5">
        <v>71</v>
      </c>
      <c r="F73" s="5">
        <v>0.6</v>
      </c>
      <c r="G73" s="5">
        <v>71</v>
      </c>
      <c r="H73" s="6">
        <v>0.6</v>
      </c>
    </row>
    <row r="74" spans="3:8" x14ac:dyDescent="0.2">
      <c r="C74" s="4">
        <v>72</v>
      </c>
      <c r="D74" s="5">
        <v>0.3</v>
      </c>
      <c r="E74" s="5">
        <v>72</v>
      </c>
      <c r="F74" s="5">
        <v>0.6</v>
      </c>
      <c r="G74" s="5">
        <v>72</v>
      </c>
      <c r="H74" s="6">
        <v>0.6</v>
      </c>
    </row>
    <row r="75" spans="3:8" x14ac:dyDescent="0.2">
      <c r="C75" s="4">
        <v>73</v>
      </c>
      <c r="D75" s="5">
        <v>0.3</v>
      </c>
      <c r="E75" s="5">
        <v>73</v>
      </c>
      <c r="F75" s="5">
        <v>0.6</v>
      </c>
      <c r="G75" s="5">
        <v>73</v>
      </c>
      <c r="H75" s="6">
        <v>0.6</v>
      </c>
    </row>
    <row r="76" spans="3:8" x14ac:dyDescent="0.2">
      <c r="C76" s="4">
        <v>74</v>
      </c>
      <c r="D76" s="5">
        <v>0.3</v>
      </c>
      <c r="E76" s="5">
        <v>74</v>
      </c>
      <c r="F76" s="5">
        <v>0.6</v>
      </c>
      <c r="G76" s="5">
        <v>74</v>
      </c>
      <c r="H76" s="6">
        <v>0.6</v>
      </c>
    </row>
    <row r="77" spans="3:8" x14ac:dyDescent="0.2">
      <c r="C77" s="4">
        <v>75</v>
      </c>
      <c r="D77" s="5">
        <v>0.3</v>
      </c>
      <c r="E77" s="5">
        <v>75</v>
      </c>
      <c r="F77" s="5">
        <v>0.6</v>
      </c>
      <c r="G77" s="5">
        <v>75</v>
      </c>
      <c r="H77" s="6">
        <v>0.6</v>
      </c>
    </row>
    <row r="78" spans="3:8" x14ac:dyDescent="0.2">
      <c r="C78" s="4">
        <v>76</v>
      </c>
      <c r="D78" s="5">
        <v>0.3</v>
      </c>
      <c r="E78" s="5">
        <v>76</v>
      </c>
      <c r="F78" s="5">
        <v>0.6</v>
      </c>
      <c r="G78" s="5">
        <v>76</v>
      </c>
      <c r="H78" s="6">
        <v>0.6</v>
      </c>
    </row>
    <row r="79" spans="3:8" x14ac:dyDescent="0.2">
      <c r="C79" s="4">
        <v>77</v>
      </c>
      <c r="D79" s="5">
        <v>0.3</v>
      </c>
      <c r="E79" s="5">
        <v>77</v>
      </c>
      <c r="F79" s="5">
        <v>0.6</v>
      </c>
      <c r="G79" s="5">
        <v>77</v>
      </c>
      <c r="H79" s="6">
        <v>0.6</v>
      </c>
    </row>
    <row r="80" spans="3:8" x14ac:dyDescent="0.2">
      <c r="C80" s="4">
        <v>78</v>
      </c>
      <c r="D80" s="5">
        <v>0.3</v>
      </c>
      <c r="E80" s="5">
        <v>78</v>
      </c>
      <c r="F80" s="5">
        <v>0.6</v>
      </c>
      <c r="G80" s="5">
        <v>78</v>
      </c>
      <c r="H80" s="6">
        <v>0.6</v>
      </c>
    </row>
    <row r="81" spans="3:8" x14ac:dyDescent="0.2">
      <c r="C81" s="4">
        <v>79</v>
      </c>
      <c r="D81" s="5">
        <v>0.3</v>
      </c>
      <c r="E81" s="5">
        <v>79</v>
      </c>
      <c r="F81" s="5">
        <v>0.6</v>
      </c>
      <c r="G81" s="5">
        <v>79</v>
      </c>
      <c r="H81" s="6">
        <v>0.6</v>
      </c>
    </row>
    <row r="82" spans="3:8" x14ac:dyDescent="0.2">
      <c r="C82" s="4">
        <v>80</v>
      </c>
      <c r="D82" s="5">
        <v>0.3</v>
      </c>
      <c r="E82" s="5">
        <v>80</v>
      </c>
      <c r="F82" s="5">
        <v>0.6</v>
      </c>
      <c r="G82" s="5">
        <v>80</v>
      </c>
      <c r="H82" s="6">
        <v>0.6</v>
      </c>
    </row>
    <row r="83" spans="3:8" x14ac:dyDescent="0.2">
      <c r="C83" s="4">
        <v>81</v>
      </c>
      <c r="D83" s="5">
        <v>0.3</v>
      </c>
      <c r="E83" s="5">
        <v>81</v>
      </c>
      <c r="F83" s="5">
        <v>0.6</v>
      </c>
      <c r="G83" s="5">
        <v>81</v>
      </c>
      <c r="H83" s="6">
        <v>0.6</v>
      </c>
    </row>
    <row r="84" spans="3:8" x14ac:dyDescent="0.2">
      <c r="C84" s="4">
        <v>82</v>
      </c>
      <c r="D84" s="5">
        <v>0.3</v>
      </c>
      <c r="E84" s="5">
        <v>82</v>
      </c>
      <c r="F84" s="5">
        <v>0.6</v>
      </c>
      <c r="G84" s="5">
        <v>82</v>
      </c>
      <c r="H84" s="6">
        <v>0.6</v>
      </c>
    </row>
    <row r="85" spans="3:8" x14ac:dyDescent="0.2">
      <c r="C85" s="4">
        <v>83</v>
      </c>
      <c r="D85" s="5">
        <v>0.3</v>
      </c>
      <c r="E85" s="5">
        <v>83</v>
      </c>
      <c r="F85" s="5">
        <v>0.6</v>
      </c>
      <c r="G85" s="5">
        <v>83</v>
      </c>
      <c r="H85" s="6">
        <v>0.6</v>
      </c>
    </row>
    <row r="86" spans="3:8" x14ac:dyDescent="0.2">
      <c r="C86" s="4">
        <v>84</v>
      </c>
      <c r="D86" s="5">
        <v>0.3</v>
      </c>
      <c r="E86" s="5">
        <v>84</v>
      </c>
      <c r="F86" s="5">
        <v>0.6</v>
      </c>
      <c r="G86" s="5">
        <v>84</v>
      </c>
      <c r="H86" s="6">
        <v>0.6</v>
      </c>
    </row>
    <row r="87" spans="3:8" x14ac:dyDescent="0.2">
      <c r="C87" s="4">
        <v>85</v>
      </c>
      <c r="D87" s="5">
        <v>0.3</v>
      </c>
      <c r="E87" s="5">
        <v>85</v>
      </c>
      <c r="F87" s="5">
        <v>0.6</v>
      </c>
      <c r="G87" s="5">
        <v>85</v>
      </c>
      <c r="H87" s="6">
        <v>0.6</v>
      </c>
    </row>
    <row r="88" spans="3:8" x14ac:dyDescent="0.2">
      <c r="C88" s="4">
        <v>86</v>
      </c>
      <c r="D88" s="5">
        <v>0.3</v>
      </c>
      <c r="E88" s="5">
        <v>86</v>
      </c>
      <c r="F88" s="5">
        <v>0.6</v>
      </c>
      <c r="G88" s="5">
        <v>86</v>
      </c>
      <c r="H88" s="6">
        <v>0.6</v>
      </c>
    </row>
    <row r="89" spans="3:8" x14ac:dyDescent="0.2">
      <c r="C89" s="4">
        <v>87</v>
      </c>
      <c r="D89" s="5">
        <v>0.3</v>
      </c>
      <c r="E89" s="5">
        <v>87</v>
      </c>
      <c r="F89" s="5">
        <v>0.6</v>
      </c>
      <c r="G89" s="5">
        <v>87</v>
      </c>
      <c r="H89" s="6">
        <v>0.6</v>
      </c>
    </row>
    <row r="90" spans="3:8" x14ac:dyDescent="0.2">
      <c r="C90" s="4">
        <v>88</v>
      </c>
      <c r="D90" s="5">
        <v>0.3</v>
      </c>
      <c r="E90" s="5">
        <v>88</v>
      </c>
      <c r="F90" s="5">
        <v>0.6</v>
      </c>
      <c r="G90" s="5">
        <v>88</v>
      </c>
      <c r="H90" s="6">
        <v>0.6</v>
      </c>
    </row>
    <row r="91" spans="3:8" x14ac:dyDescent="0.2">
      <c r="C91" s="4">
        <v>89</v>
      </c>
      <c r="D91" s="5">
        <v>0.3</v>
      </c>
      <c r="E91" s="5">
        <v>89</v>
      </c>
      <c r="F91" s="5">
        <v>0.6</v>
      </c>
      <c r="G91" s="5">
        <v>89</v>
      </c>
      <c r="H91" s="6">
        <v>0.6</v>
      </c>
    </row>
    <row r="92" spans="3:8" x14ac:dyDescent="0.2">
      <c r="C92" s="4">
        <v>90</v>
      </c>
      <c r="D92" s="5">
        <v>0.3</v>
      </c>
      <c r="E92" s="5">
        <v>90</v>
      </c>
      <c r="F92" s="5">
        <v>0.6</v>
      </c>
      <c r="G92" s="5">
        <v>90</v>
      </c>
      <c r="H92" s="6">
        <v>0.6</v>
      </c>
    </row>
    <row r="93" spans="3:8" x14ac:dyDescent="0.2">
      <c r="C93" s="4">
        <v>91</v>
      </c>
      <c r="D93" s="5">
        <v>0.3</v>
      </c>
      <c r="E93" s="5">
        <v>91</v>
      </c>
      <c r="F93" s="5">
        <v>0.6</v>
      </c>
      <c r="G93" s="5">
        <v>91</v>
      </c>
      <c r="H93" s="6">
        <v>0.6</v>
      </c>
    </row>
    <row r="94" spans="3:8" x14ac:dyDescent="0.2">
      <c r="C94" s="4">
        <v>92</v>
      </c>
      <c r="D94" s="5">
        <v>0.3</v>
      </c>
      <c r="E94" s="5">
        <v>92</v>
      </c>
      <c r="F94" s="5">
        <v>0.6</v>
      </c>
      <c r="G94" s="5">
        <v>92</v>
      </c>
      <c r="H94" s="6">
        <v>0.6</v>
      </c>
    </row>
    <row r="95" spans="3:8" x14ac:dyDescent="0.2">
      <c r="C95" s="4">
        <v>93</v>
      </c>
      <c r="D95" s="5">
        <v>0.3</v>
      </c>
      <c r="E95" s="5">
        <v>93</v>
      </c>
      <c r="F95" s="5">
        <v>0.6</v>
      </c>
      <c r="G95" s="5">
        <v>93</v>
      </c>
      <c r="H95" s="6">
        <v>0.6</v>
      </c>
    </row>
    <row r="96" spans="3:8" x14ac:dyDescent="0.2">
      <c r="C96" s="4">
        <v>94</v>
      </c>
      <c r="D96" s="5">
        <v>0.3</v>
      </c>
      <c r="E96" s="5">
        <v>94</v>
      </c>
      <c r="F96" s="5">
        <v>0.6</v>
      </c>
      <c r="G96" s="5">
        <v>94</v>
      </c>
      <c r="H96" s="6">
        <v>0.6</v>
      </c>
    </row>
    <row r="97" spans="3:8" x14ac:dyDescent="0.2">
      <c r="C97" s="4">
        <v>95</v>
      </c>
      <c r="D97" s="5">
        <v>0.3</v>
      </c>
      <c r="E97" s="5">
        <v>95</v>
      </c>
      <c r="F97" s="5">
        <v>0.6</v>
      </c>
      <c r="G97" s="5">
        <v>95</v>
      </c>
      <c r="H97" s="6">
        <v>0.6</v>
      </c>
    </row>
    <row r="98" spans="3:8" x14ac:dyDescent="0.2">
      <c r="C98" s="4">
        <v>96</v>
      </c>
      <c r="D98" s="5">
        <v>0.3</v>
      </c>
      <c r="E98" s="5">
        <v>96</v>
      </c>
      <c r="F98" s="5">
        <v>0.6</v>
      </c>
      <c r="G98" s="5">
        <v>96</v>
      </c>
      <c r="H98" s="6">
        <v>0.6</v>
      </c>
    </row>
    <row r="99" spans="3:8" x14ac:dyDescent="0.2">
      <c r="C99" s="4">
        <v>97</v>
      </c>
      <c r="D99" s="5">
        <v>0.3</v>
      </c>
      <c r="E99" s="5">
        <v>97</v>
      </c>
      <c r="F99" s="5">
        <v>0.6</v>
      </c>
      <c r="G99" s="5">
        <v>97</v>
      </c>
      <c r="H99" s="6">
        <v>0.6</v>
      </c>
    </row>
    <row r="100" spans="3:8" x14ac:dyDescent="0.2">
      <c r="C100" s="4">
        <v>98</v>
      </c>
      <c r="D100" s="5">
        <v>0.3</v>
      </c>
      <c r="E100" s="5">
        <v>98</v>
      </c>
      <c r="F100" s="5">
        <v>0.6</v>
      </c>
      <c r="G100" s="5">
        <v>98</v>
      </c>
      <c r="H100" s="6">
        <v>0.6</v>
      </c>
    </row>
    <row r="101" spans="3:8" x14ac:dyDescent="0.2">
      <c r="C101" s="4">
        <v>99</v>
      </c>
      <c r="D101" s="5">
        <v>0.3</v>
      </c>
      <c r="E101" s="5">
        <v>99</v>
      </c>
      <c r="F101" s="5">
        <v>0.6</v>
      </c>
      <c r="G101" s="5">
        <v>99</v>
      </c>
      <c r="H101" s="6">
        <v>0.6</v>
      </c>
    </row>
    <row r="102" spans="3:8" ht="13.5" thickBot="1" x14ac:dyDescent="0.25">
      <c r="C102" s="7">
        <v>100</v>
      </c>
      <c r="D102" s="8">
        <v>0.3</v>
      </c>
      <c r="E102" s="8">
        <v>100</v>
      </c>
      <c r="F102" s="8">
        <v>0.6</v>
      </c>
      <c r="G102" s="8">
        <v>100</v>
      </c>
      <c r="H102" s="9">
        <v>0.6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Instructivo</vt:lpstr>
      <vt:lpstr>PC 1 a 15 Med.</vt:lpstr>
      <vt:lpstr>PC 16 a 45 Med.</vt:lpstr>
      <vt:lpstr>PC 46 a 72 Med.</vt:lpstr>
      <vt:lpstr>PC 73 a 99 Med.</vt:lpstr>
      <vt:lpstr>PC 100 a 260 Med.</vt:lpstr>
      <vt:lpstr>Auxiliar1</vt:lpstr>
      <vt:lpstr>Auxiliar2</vt:lpstr>
      <vt:lpstr>Auxiliar3</vt:lpstr>
      <vt:lpstr>Auxiliar4</vt:lpstr>
      <vt:lpstr>Auxiliar5</vt:lpstr>
      <vt:lpstr>Instructivo!Área_de_impresión</vt:lpstr>
      <vt:lpstr>'PC 1 a 15 Med.'!Área_de_impresión</vt:lpstr>
      <vt:lpstr>'PC 100 a 260 Med.'!Área_de_impresión</vt:lpstr>
      <vt:lpstr>'PC 16 a 45 Med.'!Área_de_impresión</vt:lpstr>
      <vt:lpstr>'PC 46 a 72 Med.'!Área_de_impresión</vt:lpstr>
      <vt:lpstr>'PC 73 a 99 Med.'!Área_de_impresión</vt:lpstr>
      <vt:lpstr>'PC 100 a 260 Med.'!Títulos_a_imprimir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MARZIALI</dc:creator>
  <cp:lastModifiedBy>Gabriel Ochoa</cp:lastModifiedBy>
  <cp:lastPrinted>2026-01-28T15:01:50Z</cp:lastPrinted>
  <dcterms:created xsi:type="dcterms:W3CDTF">2002-03-02T15:15:09Z</dcterms:created>
  <dcterms:modified xsi:type="dcterms:W3CDTF">2026-01-28T15:04:20Z</dcterms:modified>
</cp:coreProperties>
</file>