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embeddings/oleObject3.bin" ContentType="application/vnd.openxmlformats-officedocument.oleObject"/>
  <Override PartName="/xl/embeddings/oleObject4.bin" ContentType="application/vnd.openxmlformats-officedocument.oleObject"/>
  <Override PartName="/xl/embeddings/oleObject5.bin" ContentType="application/vnd.openxmlformats-officedocument.oleObject"/>
  <Override PartName="/xl/drawings/drawing4.xml" ContentType="application/vnd.openxmlformats-officedocument.drawing+xml"/>
  <Override PartName="/xl/embeddings/oleObject6.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mc:AlternateContent xmlns:mc="http://schemas.openxmlformats.org/markup-compatibility/2006">
    <mc:Choice Requires="x15">
      <x15ac:absPath xmlns:x15ac="http://schemas.microsoft.com/office/spreadsheetml/2010/11/ac" url="Z:\Ingenieria y Planeamiento\GIP\Memorias\GIP-MEMO-EL-MC-0002- Cálc. Corto Circuito MT-BT\Vigente\"/>
    </mc:Choice>
  </mc:AlternateContent>
  <xr:revisionPtr revIDLastSave="0" documentId="13_ncr:1_{E76904F0-265C-4946-A58B-1F19E81D36AB}" xr6:coauthVersionLast="47" xr6:coauthVersionMax="47" xr10:uidLastSave="{00000000-0000-0000-0000-000000000000}"/>
  <bookViews>
    <workbookView xWindow="-20610" yWindow="4440" windowWidth="20730" windowHeight="11040" xr2:uid="{00000000-000D-0000-FFFF-FFFF00000000}"/>
  </bookViews>
  <sheets>
    <sheet name="CALCULO DE CORTOCIRCUITO" sheetId="3" r:id="rId1"/>
    <sheet name="Datos Transformadores" sheetId="8" state="hidden" r:id="rId2"/>
    <sheet name="Auxiliar" sheetId="4" state="hidden" r:id="rId3"/>
    <sheet name="DATOS CONDUCTORES" sheetId="5" state="hidden" r:id="rId4"/>
    <sheet name="VERIF. DE COND Y PANTALLA" sheetId="7" state="hidden" r:id="rId5"/>
  </sheets>
  <externalReferences>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s>
  <definedNames>
    <definedName name="\0">#REF!</definedName>
    <definedName name="_">#REF!</definedName>
    <definedName name="_1">#N/A</definedName>
    <definedName name="_30_63_0200">[1]PO0!#REF!</definedName>
    <definedName name="_cec1">'[2]2'!#REF!</definedName>
    <definedName name="_cec2">'[2]2'!#REF!</definedName>
    <definedName name="_cec3">'[2]2'!#REF!</definedName>
    <definedName name="_cec4">'[2]2'!#REF!</definedName>
    <definedName name="_doc_name">#REF!</definedName>
    <definedName name="_F">#REF!</definedName>
    <definedName name="_xlnm._FilterDatabase" localSheetId="3" hidden="1">'DATOS CONDUCTORES'!$J$4:$AE$162</definedName>
    <definedName name="_KH170">#REF!</definedName>
    <definedName name="_P_order">#REF!</definedName>
    <definedName name="_PAG1">#REF!</definedName>
    <definedName name="_PAG2">#REF!</definedName>
    <definedName name="_PAG3">#REF!</definedName>
    <definedName name="_ProjectDescript">#REF!</definedName>
    <definedName name="_remarks">#REF!</definedName>
    <definedName name="_service">#REF!</definedName>
    <definedName name="_tag_no">#REF!</definedName>
    <definedName name="_VS2">#REF!</definedName>
    <definedName name="_VS3">#REF!</definedName>
    <definedName name="A">#REF!</definedName>
    <definedName name="A_impresión_IM">#REF!</definedName>
    <definedName name="AA">[3]gas!#REF!</definedName>
    <definedName name="AAAA" hidden="1">{#N/A,#N/A,FALSE,"GENERAL";#N/A,#N/A,FALSE,"USP 1";#N/A,#N/A,FALSE,"USP 2";#N/A,#N/A,FALSE,"UTE"}</definedName>
    <definedName name="aisla150">#REF!</definedName>
    <definedName name="aisla600">#REF!</definedName>
    <definedName name="APPR1">#REF!</definedName>
    <definedName name="APPR2">#REF!</definedName>
    <definedName name="APPR3">#REF!</definedName>
    <definedName name="APROB">#REF!</definedName>
    <definedName name="APROB2">#REF!</definedName>
    <definedName name="AREA">#REF!</definedName>
    <definedName name="_xlnm.Extract">[1]PO0!#REF!</definedName>
    <definedName name="_xlnm.Print_Area" localSheetId="0">'CALCULO DE CORTOCIRCUITO'!$A$1:$I$67</definedName>
    <definedName name="_xlnm.Print_Area">#N/A</definedName>
    <definedName name="armdis">#REF!</definedName>
    <definedName name="ASD">#N/A</definedName>
    <definedName name="asdis">#REF!</definedName>
    <definedName name="B">#REF!</definedName>
    <definedName name="b_rec_h">#REF!</definedName>
    <definedName name="b_rec_v">#REF!</definedName>
    <definedName name="base">#REF!</definedName>
    <definedName name="_xlnm.Database">#N/A</definedName>
    <definedName name="bat">#REF!</definedName>
    <definedName name="BB">#REF!</definedName>
    <definedName name="BETON">#REF!</definedName>
    <definedName name="BN">#REF!</definedName>
    <definedName name="BODYMATL">#REF!</definedName>
    <definedName name="bp">[3]gas!#REF!</definedName>
    <definedName name="BRAZO">#REF!</definedName>
    <definedName name="cables">#REF!</definedName>
    <definedName name="CALSHEET">#REF!</definedName>
    <definedName name="CANTESP">#REF!</definedName>
    <definedName name="car">'[4]Sheet 2'!#REF!</definedName>
    <definedName name="carlosa">#REF!</definedName>
    <definedName name="carlosar">#REF!</definedName>
    <definedName name="Ce">#REF!</definedName>
    <definedName name="cec">#REF!</definedName>
    <definedName name="Cexp">[3]gas!#REF!</definedName>
    <definedName name="ch_pd_fluid_phase_001">[5]Connections!$D$21</definedName>
    <definedName name="ch_spec_udf_c17_001">[5]Connections!$J$21</definedName>
    <definedName name="ch_spec_udf_c18_001">[5]Connections!$G$21</definedName>
    <definedName name="chapa">#REF!</definedName>
    <definedName name="CJOBNO">#REF!</definedName>
    <definedName name="cmpnt_mfr_id_001">'[6]Sheet 2'!#REF!</definedName>
    <definedName name="cmpnt_mod_id_001">'[6]Sheet 2'!#REF!</definedName>
    <definedName name="Co">#REF!</definedName>
    <definedName name="coef">'[7]COEF. C'!$A$5:$B$104</definedName>
    <definedName name="coef___0">#REF!</definedName>
    <definedName name="Communs_OCA_KC">#REF!</definedName>
    <definedName name="COMPRESORES">#REF!</definedName>
    <definedName name="Consumos">#REF!</definedName>
    <definedName name="CPG">#REF!</definedName>
    <definedName name="CPL">#REF!</definedName>
    <definedName name="_xlnm.Criteria">#REF!</definedName>
    <definedName name="D">#REF!</definedName>
    <definedName name="d_dddw_spec_cmpnt_loc__cmpnt_loc_name">[5]DWTables!$R$11:$R$67</definedName>
    <definedName name="d_dddw_spec_cmpnt_mfr__cmpnt_mfr_name">[5]DWTables!$Y$11:$Y$37</definedName>
    <definedName name="De">#REF!</definedName>
    <definedName name="DESC">#REF!</definedName>
    <definedName name="DescripcionEmision">#REF!</definedName>
    <definedName name="DESIGNP">#REF!</definedName>
    <definedName name="DESIGNPU">#REF!</definedName>
    <definedName name="diam">#REF!</definedName>
    <definedName name="DIAM1">#REF!</definedName>
    <definedName name="DIB">#REF!</definedName>
    <definedName name="Do">#REF!</definedName>
    <definedName name="docum">#REF!</definedName>
    <definedName name="DT">[3]gas!#REF!</definedName>
    <definedName name="dw_uom_ln__uom_code">[5]DWTables!$AK$11:$AK$21</definedName>
    <definedName name="dw_uom_tm__uom_code">[5]DWTables!$AE$11:$AE$15</definedName>
    <definedName name="dw_uom_vs__uom_code">[5]DWTables!$AH$11:$AH$29</definedName>
    <definedName name="E">#REF!</definedName>
    <definedName name="enter150">#REF!</definedName>
    <definedName name="enter600">#REF!</definedName>
    <definedName name="ESCALA">#REF!</definedName>
    <definedName name="ESPA">#REF!</definedName>
    <definedName name="Excel_BuiltIn__FilterDatabase_2">'[8]GENERALES DE PROYECTO'!#REF!</definedName>
    <definedName name="Excel_BuiltIn__FilterDatabase_3">[8]CIVIL!#REF!</definedName>
    <definedName name="Excel_BuiltIn__FilterDatabase_4">[8]ELECTRIC!#REF!</definedName>
    <definedName name="Excel_BuiltIn__FilterDatabase_5">[8]INSTRUMENT!#REF!</definedName>
    <definedName name="Excel_BuiltIn__FilterDatabase_6">[8]MECANICA!#REF!</definedName>
    <definedName name="Excel_BuiltIn__FilterDatabase_7">[8]PIPING!#REF!</definedName>
    <definedName name="Excel_BuiltIn__FilterDatabase_8">[8]PROCESO!#REF!</definedName>
    <definedName name="Excel_BuiltIn__FilterDatabase_9">#REF!</definedName>
    <definedName name="Excel_BuiltIn_Database_0">NA()</definedName>
    <definedName name="FAPROB">#REF!</definedName>
    <definedName name="FAPROB2">#REF!</definedName>
    <definedName name="Fd">[9]ESPESOR!$C$15</definedName>
    <definedName name="FDIB">#REF!</definedName>
    <definedName name="FechaEmision">#REF!</definedName>
    <definedName name="ff">#REF!</definedName>
    <definedName name="fi">#REF!</definedName>
    <definedName name="FLASHPT">#REF!</definedName>
    <definedName name="FLCOMP">#REF!</definedName>
    <definedName name="FLECHA">#REF!</definedName>
    <definedName name="FPROY">#REF!</definedName>
    <definedName name="FPROY2">#REF!</definedName>
    <definedName name="FPROY3">#REF!</definedName>
    <definedName name="FRAME">#REF!</definedName>
    <definedName name="frame0">#REF!</definedName>
    <definedName name="frame1">#REF!</definedName>
    <definedName name="frame10">#REF!</definedName>
    <definedName name="frame11">#REF!</definedName>
    <definedName name="frame2">#REF!</definedName>
    <definedName name="frame3">#REF!</definedName>
    <definedName name="frame4">#REF!</definedName>
    <definedName name="frame5">#REF!</definedName>
    <definedName name="frame6">#REF!</definedName>
    <definedName name="frame7">#REF!</definedName>
    <definedName name="frame8">#REF!</definedName>
    <definedName name="frame9">#REF!</definedName>
    <definedName name="frameF">#REF!</definedName>
    <definedName name="framevs">#REF!</definedName>
    <definedName name="FREV">#REF!</definedName>
    <definedName name="FS">#REF!</definedName>
    <definedName name="FSAA">#REF!</definedName>
    <definedName name="FSAB">#REF!</definedName>
    <definedName name="FSAC">#REF!</definedName>
    <definedName name="FSAD">#REF!</definedName>
    <definedName name="FSAE">#REF!</definedName>
    <definedName name="FSAF">#REF!</definedName>
    <definedName name="FSAG">#REF!</definedName>
    <definedName name="FSAH">#REF!</definedName>
    <definedName name="FSAI">#REF!</definedName>
    <definedName name="FSAJ">#REF!</definedName>
    <definedName name="FSAK">#REF!</definedName>
    <definedName name="FSAL">#REF!</definedName>
    <definedName name="FSAM">#REF!</definedName>
    <definedName name="FSAN">#REF!</definedName>
    <definedName name="FSAP">#REF!</definedName>
    <definedName name="FSAQ">#REF!</definedName>
    <definedName name="FSAR">#REF!</definedName>
    <definedName name="Ft">[9]ESPESOR!$C$16</definedName>
    <definedName name="G">#REF!</definedName>
    <definedName name="gamma">#REF!</definedName>
    <definedName name="gasod">#REF!</definedName>
    <definedName name="GG">#REF!</definedName>
    <definedName name="GL">#REF!</definedName>
    <definedName name="gral">#REF!</definedName>
    <definedName name="gtot">#REF!</definedName>
    <definedName name="Hoja">#REF!</definedName>
    <definedName name="HojaDe">#REF!</definedName>
    <definedName name="HVGI">#REF!</definedName>
    <definedName name="HVGS">#REF!</definedName>
    <definedName name="HVLS">#REF!</definedName>
    <definedName name="ifnc">#REF!</definedName>
    <definedName name="JOBNO">#REF!</definedName>
    <definedName name="JOINT">#REF!</definedName>
    <definedName name="JOINT0">#REF!</definedName>
    <definedName name="joint10">#REF!</definedName>
    <definedName name="joint2">#REF!</definedName>
    <definedName name="joint6">#REF!</definedName>
    <definedName name="jointI">#REF!</definedName>
    <definedName name="KH">#REF!</definedName>
    <definedName name="LINENO">#REF!</definedName>
    <definedName name="loser">#REF!</definedName>
    <definedName name="MATE">'[10]1240-18-P-RI-002'!#REF!</definedName>
    <definedName name="MATERIALES">'[10]1240-18-P-RI-002'!#REF!</definedName>
    <definedName name="MFGR">#REF!</definedName>
    <definedName name="MODELNO">#REF!</definedName>
    <definedName name="MOLWT">#REF!</definedName>
    <definedName name="MW">#REF!</definedName>
    <definedName name="NOMBRE">[11]Computo!#REF!</definedName>
    <definedName name="NOREPDWG">#REF!</definedName>
    <definedName name="NumDocPpal">#REF!</definedName>
    <definedName name="NumeroDocumento">#REF!</definedName>
    <definedName name="NUMMANS">#REF!</definedName>
    <definedName name="OBRA">#REF!</definedName>
    <definedName name="OBRADESCRIP">#REF!</definedName>
    <definedName name="Ok">#REF!</definedName>
    <definedName name="OMEGA">#REF!</definedName>
    <definedName name="p">#REF!</definedName>
    <definedName name="Pb">#REF!</definedName>
    <definedName name="PC">#REF!</definedName>
    <definedName name="pd_press_uflg_001">#REF!</definedName>
    <definedName name="pd_press_uid_001">#REF!</definedName>
    <definedName name="PEPE">#REF!</definedName>
    <definedName name="perfiles">#REF!</definedName>
    <definedName name="PESOS150">#REF!</definedName>
    <definedName name="pesos600">#REF!</definedName>
    <definedName name="PESOS83">#REF!</definedName>
    <definedName name="PESOS85">'[12]RESUMEN GRAL'!#REF!</definedName>
    <definedName name="Pf">#REF!</definedName>
    <definedName name="Pi">#REF!</definedName>
    <definedName name="PIDNO">#REF!</definedName>
    <definedName name="PLANONUMERO">#REF!</definedName>
    <definedName name="PLANONUMEROINTERNO">#REF!</definedName>
    <definedName name="PM">#REF!</definedName>
    <definedName name="Pmax">#REF!</definedName>
    <definedName name="PONO">#REF!</definedName>
    <definedName name="pozos">#REF!</definedName>
    <definedName name="pp">[9]ESPESOR!$C$13</definedName>
    <definedName name="Pr">#REF!</definedName>
    <definedName name="precioc">#REF!</definedName>
    <definedName name="precioCa">#REF!</definedName>
    <definedName name="preciocp">#REF!</definedName>
    <definedName name="Print_Area">#REF!</definedName>
    <definedName name="PROCESS">#REF!</definedName>
    <definedName name="PROY">#REF!</definedName>
    <definedName name="PROY2">#REF!</definedName>
    <definedName name="PRSMAX">#REF!</definedName>
    <definedName name="PRSMAXU">#REF!</definedName>
    <definedName name="Q">[3]gas!#REF!</definedName>
    <definedName name="Qs">#REF!</definedName>
    <definedName name="resu150">#REF!</definedName>
    <definedName name="resum600">#REF!</definedName>
    <definedName name="Rev">#REF!</definedName>
    <definedName name="RevBy">#REF!</definedName>
    <definedName name="RevDate">#REF!</definedName>
    <definedName name="REVICION2">#REF!</definedName>
    <definedName name="REVISION">#REF!</definedName>
    <definedName name="REVISIONDESCRIP">#REF!</definedName>
    <definedName name="RevList">#REF!</definedName>
    <definedName name="RevListBy">#REF!</definedName>
    <definedName name="RevListDate">#REF!</definedName>
    <definedName name="RevListNo">#REF!</definedName>
    <definedName name="RevListStatus">#REF!</definedName>
    <definedName name="RTT">#N/A</definedName>
    <definedName name="S">#REF!</definedName>
    <definedName name="Sel_cmpnt_loc_id_001">[5]DWTables!$F$2</definedName>
    <definedName name="Sel_cmpnt_mfr_id_001">[5]DWTables!$H$2</definedName>
    <definedName name="Sel_cmpnt_mod_id_001">[5]DWTables!$G$2</definedName>
    <definedName name="Sel_cv_valve_diam_uid_001">[5]DWTables!$L$2</definedName>
    <definedName name="Sel_pd_temp_uid_001">[5]DWTables!$J$2</definedName>
    <definedName name="Sel_pd_visc_uid_001">[5]DWTables!$K$2</definedName>
    <definedName name="Sel_spec_udf_c16_001">[5]DWTables!$M$2</definedName>
    <definedName name="SERIE">#REF!</definedName>
    <definedName name="SERVICE">#REF!</definedName>
    <definedName name="SET_PRES">#REF!</definedName>
    <definedName name="SET_PRESION">#REF!</definedName>
    <definedName name="SET_VACIO">#REF!</definedName>
    <definedName name="SG">#REF!</definedName>
    <definedName name="SiglaAprueba">#REF!</definedName>
    <definedName name="SiglaEjecuta">#REF!</definedName>
    <definedName name="SiglaRevisa">#REF!</definedName>
    <definedName name="Sp">[9]ESPESOR!$C$14</definedName>
    <definedName name="SPBY1">#REF!</definedName>
    <definedName name="SPBY2">#REF!</definedName>
    <definedName name="SPBY3">#REF!</definedName>
    <definedName name="SPCHECK1">#REF!</definedName>
    <definedName name="SPCHECK2">#REF!</definedName>
    <definedName name="SPCHECK3">#REF!</definedName>
    <definedName name="SPDATE1">#REF!</definedName>
    <definedName name="SPDATE2">#REF!</definedName>
    <definedName name="SPDATE3">#REF!</definedName>
    <definedName name="SPDESC1">#REF!</definedName>
    <definedName name="SPDESC2">#REF!</definedName>
    <definedName name="SPDESC3">#REF!</definedName>
    <definedName name="spec_cmpnt_po_item_no">'[6]Sheet 2'!#REF!</definedName>
    <definedName name="spec_cmpnt_po_item_no_001">'[6]Sheet 2'!#REF!</definedName>
    <definedName name="spec_cmpnt_po_no">'[6]Sheet 2'!#REF!</definedName>
    <definedName name="spec_cmpnt_po_no_001">'[6]Sheet 2'!#REF!</definedName>
    <definedName name="spec_cmpnt_price">'[6]Sheet 2'!#REF!</definedName>
    <definedName name="spec_cmpnt_price_001">'[6]Sheet 2'!#REF!</definedName>
    <definedName name="spec_cmpnt_sn">'[6]Sheet 2'!#REF!</definedName>
    <definedName name="spec_cmpnt_sn_001">'[6]Sheet 2'!#REF!</definedName>
    <definedName name="spec_udf_c94_001">'[6]Sheet 2'!#REF!</definedName>
    <definedName name="spec_udf_c95_001">'[6]Sheet 2'!#REF!</definedName>
    <definedName name="spec_udf_c96_001">'[6]Sheet 2'!#REF!</definedName>
    <definedName name="spec_udf_c97_001">'[6]Sheet 2'!#REF!</definedName>
    <definedName name="spec_udf_c98_001">'[6]Sheet 2'!#REF!</definedName>
    <definedName name="SPECNO">#REF!</definedName>
    <definedName name="SPNOTES">#REF!</definedName>
    <definedName name="SPNOTES1">#REF!</definedName>
    <definedName name="SPNOTES2">#REF!</definedName>
    <definedName name="SPNOTES3">#REF!</definedName>
    <definedName name="SPNOTES4">#REF!</definedName>
    <definedName name="SPNOTES5">#REF!</definedName>
    <definedName name="SPNOTES6">#REF!</definedName>
    <definedName name="SPREV1">#REF!</definedName>
    <definedName name="SPREV2">#REF!</definedName>
    <definedName name="SPREV3">#REF!</definedName>
    <definedName name="sss">'[4]Sheet 2'!#REF!</definedName>
    <definedName name="st_LB_pd_fluid_phase_001">[5]Connections!$D$23:$D$26</definedName>
    <definedName name="st_LB_spec_udf_c17_001">[5]Connections!$J$23:$J$25</definedName>
    <definedName name="st_LB_spec_udf_c18_001">[5]Connections!$G$23:$G$25</definedName>
    <definedName name="SubT_12106">[5]DWTables!$W$321</definedName>
    <definedName name="SubtituloDocumento">#REF!</definedName>
    <definedName name="TAG">#REF!</definedName>
    <definedName name="tag_number_note">#REF!</definedName>
    <definedName name="TAMAÑO_VALVULAS">[13]VALVULAS!$D$5:$J$5</definedName>
    <definedName name="tau">#REF!</definedName>
    <definedName name="Tb">#REF!</definedName>
    <definedName name="TC">#REF!</definedName>
    <definedName name="TEMPMAX">#REF!</definedName>
    <definedName name="TEMPUNIT">#REF!</definedName>
    <definedName name="Tf">#REF!</definedName>
    <definedName name="ti">#REF!</definedName>
    <definedName name="TIPODEELABORADO">#REF!</definedName>
    <definedName name="TITULO1">#REF!</definedName>
    <definedName name="TITULO2">#REF!</definedName>
    <definedName name="TituloDocumento">#REF!</definedName>
    <definedName name="TK">[3]gas!#REF!</definedName>
    <definedName name="tm">#REF!</definedName>
    <definedName name="tor">#REF!</definedName>
    <definedName name="TRAMO">#REF!</definedName>
    <definedName name="Unid.">'[10]1240-18-P-RI-002'!#REF!</definedName>
    <definedName name="UNION150">#REF!</definedName>
    <definedName name="VESSCAP">#REF!</definedName>
    <definedName name="VESSCAPU">#REF!</definedName>
    <definedName name="Vessel_History">#REF!</definedName>
    <definedName name="Vt">[3]gas!#REF!</definedName>
    <definedName name="vvv">'[4]Sheet 2'!#REF!</definedName>
    <definedName name="wrn.COMPUMAT." hidden="1">{#N/A,#N/A,FALSE,"SERIE_150";#N/A,#N/A,FALSE,"SERIE_600 "}</definedName>
    <definedName name="wrn.INDIRECTOS." hidden="1">{#N/A,#N/A,FALSE,"FASE81";#N/A,#N/A,FALSE,"FASE83";#N/A,#N/A,FALSE,"FASE85"}</definedName>
    <definedName name="wrn.LISTADOC." hidden="1">{#N/A,#N/A,FALSE,"GENERAL";#N/A,#N/A,FALSE,"USP 1";#N/A,#N/A,FALSE,"USP 2";#N/A,#N/A,FALSE,"UTE"}</definedName>
    <definedName name="x">#REF!</definedName>
    <definedName name="xx">[9]ESPESOR!$B$21</definedName>
    <definedName name="Y">#REF!</definedName>
    <definedName name="YACIMIENTO">#REF!</definedName>
    <definedName name="Z">#REF!</definedName>
    <definedName name="Zb">#REF!</definedName>
  </definedNames>
  <calcPr calcId="181029"/>
  <extLst>
    <ext uri="GoogleSheetsCustomDataVersion1">
      <go:sheetsCustomData xmlns:go="http://customooxmlschemas.google.com/" r:id="rId23" roundtripDataSignature="AMtx7mjkf54JI2efHZwdwvc/unsfzhJJTg=="/>
    </ext>
  </extLst>
</workbook>
</file>

<file path=xl/calcChain.xml><?xml version="1.0" encoding="utf-8"?>
<calcChain xmlns="http://schemas.openxmlformats.org/spreadsheetml/2006/main">
  <c r="E84" i="4" l="1"/>
  <c r="D37" i="3" l="1"/>
  <c r="D36" i="3"/>
  <c r="D34" i="3"/>
  <c r="E94" i="4" l="1"/>
  <c r="E109" i="4"/>
  <c r="E124" i="4"/>
  <c r="E139" i="4"/>
  <c r="E143" i="4" l="1"/>
  <c r="E142" i="4"/>
  <c r="E48" i="4"/>
  <c r="E33" i="4"/>
  <c r="E18" i="4"/>
  <c r="P10" i="7"/>
  <c r="E3" i="4" l="1"/>
  <c r="N40" i="7" l="1"/>
  <c r="N28" i="7"/>
  <c r="N31" i="7" s="1"/>
  <c r="N15" i="7"/>
  <c r="N18" i="7" s="1"/>
  <c r="P35" i="7"/>
  <c r="P40" i="7" s="1"/>
  <c r="P43" i="7" s="1"/>
  <c r="P23" i="7"/>
  <c r="P28" i="7" s="1"/>
  <c r="P31" i="7" s="1"/>
  <c r="P15" i="7"/>
  <c r="P18" i="7" s="1"/>
  <c r="E141" i="4"/>
  <c r="E140" i="4"/>
  <c r="E138" i="4"/>
  <c r="F82" i="7" s="1"/>
  <c r="D88" i="7" s="1"/>
  <c r="D91" i="7" s="1"/>
  <c r="E47" i="4"/>
  <c r="E46" i="4"/>
  <c r="E45" i="4"/>
  <c r="F34" i="7" s="1"/>
  <c r="D40" i="7" s="1"/>
  <c r="D43" i="7" s="1"/>
  <c r="E15" i="4"/>
  <c r="F9" i="7" s="1"/>
  <c r="D15" i="7" s="1"/>
  <c r="D18" i="7" s="1"/>
  <c r="E126" i="4"/>
  <c r="E111" i="4"/>
  <c r="E96" i="4"/>
  <c r="E125" i="4"/>
  <c r="E123" i="4"/>
  <c r="F70" i="7" l="1"/>
  <c r="D76" i="7" s="1"/>
  <c r="D79" i="7" s="1"/>
  <c r="E128" i="4"/>
  <c r="E130" i="4" s="1"/>
  <c r="E127" i="4"/>
  <c r="E129" i="4" s="1"/>
  <c r="E50" i="4"/>
  <c r="E49" i="4"/>
  <c r="E144" i="4"/>
  <c r="M30" i="7"/>
  <c r="O40" i="7"/>
  <c r="O39" i="7" s="1"/>
  <c r="O28" i="7"/>
  <c r="O27" i="7" s="1"/>
  <c r="N43" i="7"/>
  <c r="M42" i="7" s="1"/>
  <c r="O31" i="7"/>
  <c r="O30" i="7" s="1"/>
  <c r="O15" i="7"/>
  <c r="O14" i="7" s="1"/>
  <c r="E145" i="4"/>
  <c r="E110" i="4"/>
  <c r="E108" i="4"/>
  <c r="F58" i="7" s="1"/>
  <c r="D64" i="7" s="1"/>
  <c r="D67" i="7" s="1"/>
  <c r="E113" i="4" l="1"/>
  <c r="E115" i="4" s="1"/>
  <c r="E112" i="4"/>
  <c r="E114" i="4" s="1"/>
  <c r="O43" i="7"/>
  <c r="O42" i="7" s="1"/>
  <c r="O18" i="7"/>
  <c r="O17" i="7" s="1"/>
  <c r="M17" i="7"/>
  <c r="E95" i="4" l="1"/>
  <c r="E93" i="4"/>
  <c r="F46" i="7" s="1"/>
  <c r="D52" i="7" s="1"/>
  <c r="D55" i="7" s="1"/>
  <c r="E83" i="4"/>
  <c r="E79" i="4" s="1"/>
  <c r="E85" i="4"/>
  <c r="E32" i="4"/>
  <c r="E31" i="4"/>
  <c r="E30" i="4"/>
  <c r="F22" i="7" s="1"/>
  <c r="D28" i="7" s="1"/>
  <c r="D31" i="7" s="1"/>
  <c r="E52" i="4"/>
  <c r="E17" i="4"/>
  <c r="E16" i="4"/>
  <c r="E4" i="4"/>
  <c r="E98" i="4" l="1"/>
  <c r="E100" i="4" s="1"/>
  <c r="E97" i="4"/>
  <c r="E99" i="4" s="1"/>
  <c r="E75" i="4"/>
  <c r="E76" i="4" s="1"/>
  <c r="E7" i="4"/>
  <c r="E10" i="4" s="1"/>
  <c r="E35" i="4"/>
  <c r="E37" i="4" s="1"/>
  <c r="E34" i="4"/>
  <c r="E36" i="4" s="1"/>
  <c r="E20" i="4"/>
  <c r="E22" i="4" s="1"/>
  <c r="E19" i="4"/>
  <c r="E21" i="4" s="1"/>
  <c r="E51" i="4"/>
  <c r="D14" i="3" l="1"/>
  <c r="F10" i="7"/>
  <c r="B335" i="5"/>
  <c r="B336" i="5" s="1"/>
  <c r="B337" i="5" s="1"/>
  <c r="B338" i="5" s="1"/>
  <c r="B339" i="5" s="1"/>
  <c r="B340" i="5" s="1"/>
  <c r="B5" i="5"/>
  <c r="B6" i="5" s="1"/>
  <c r="B7" i="5" s="1"/>
  <c r="B8" i="5" s="1"/>
  <c r="B9" i="5" s="1"/>
  <c r="B10" i="5" s="1"/>
  <c r="B11" i="5" s="1"/>
  <c r="B12" i="5" s="1"/>
  <c r="B13" i="5" s="1"/>
  <c r="B14" i="5" s="1"/>
  <c r="B15" i="5" s="1"/>
  <c r="B16" i="5" s="1"/>
  <c r="B17" i="5" s="1"/>
  <c r="B18" i="5" s="1"/>
  <c r="B19" i="5" s="1"/>
  <c r="B20" i="5" s="1"/>
  <c r="B21" i="5" s="1"/>
  <c r="B22" i="5" s="1"/>
  <c r="B23" i="5" s="1"/>
  <c r="B24" i="5" s="1"/>
  <c r="B25" i="5" s="1"/>
  <c r="B26" i="5" s="1"/>
  <c r="B27" i="5" s="1"/>
  <c r="B28" i="5" s="1"/>
  <c r="B29" i="5" s="1"/>
  <c r="B30" i="5" s="1"/>
  <c r="B31" i="5" s="1"/>
  <c r="B32" i="5" s="1"/>
  <c r="B33" i="5" s="1"/>
  <c r="B34" i="5" s="1"/>
  <c r="B35" i="5" s="1"/>
  <c r="B36" i="5" s="1"/>
  <c r="B37" i="5" s="1"/>
  <c r="B38" i="5" s="1"/>
  <c r="B39" i="5" s="1"/>
  <c r="B40" i="5" s="1"/>
  <c r="B41" i="5" s="1"/>
  <c r="B42" i="5" s="1"/>
  <c r="B43" i="5" s="1"/>
  <c r="B44" i="5" s="1"/>
  <c r="B45" i="5" s="1"/>
  <c r="B46" i="5" s="1"/>
  <c r="B47" i="5" s="1"/>
  <c r="B48" i="5" s="1"/>
  <c r="B49" i="5" s="1"/>
  <c r="B50" i="5" s="1"/>
  <c r="B51" i="5" s="1"/>
  <c r="B52" i="5" s="1"/>
  <c r="B53" i="5" s="1"/>
  <c r="B54" i="5" s="1"/>
  <c r="B55" i="5" s="1"/>
  <c r="B56" i="5" s="1"/>
  <c r="B57" i="5" s="1"/>
  <c r="B58" i="5" s="1"/>
  <c r="B59" i="5" s="1"/>
  <c r="B60" i="5" s="1"/>
  <c r="B61" i="5" s="1"/>
  <c r="B62" i="5" s="1"/>
  <c r="B63" i="5" s="1"/>
  <c r="B64" i="5" s="1"/>
  <c r="B65" i="5" s="1"/>
  <c r="B66" i="5" s="1"/>
  <c r="B67" i="5" s="1"/>
  <c r="B68" i="5" s="1"/>
  <c r="B69" i="5" s="1"/>
  <c r="B70" i="5" s="1"/>
  <c r="B71" i="5" s="1"/>
  <c r="B72" i="5" s="1"/>
  <c r="B73" i="5" s="1"/>
  <c r="B74" i="5" s="1"/>
  <c r="B75" i="5" s="1"/>
  <c r="B76" i="5" s="1"/>
  <c r="B77" i="5" s="1"/>
  <c r="B78" i="5" s="1"/>
  <c r="B79" i="5" s="1"/>
  <c r="B80" i="5" s="1"/>
  <c r="B81" i="5" s="1"/>
  <c r="B82" i="5" s="1"/>
  <c r="B83" i="5" s="1"/>
  <c r="B84" i="5" s="1"/>
  <c r="B85" i="5" s="1"/>
  <c r="B86" i="5" s="1"/>
  <c r="B87" i="5" s="1"/>
  <c r="B88" i="5" s="1"/>
  <c r="B89" i="5" s="1"/>
  <c r="B90" i="5" s="1"/>
  <c r="B91" i="5" s="1"/>
  <c r="B92" i="5" s="1"/>
  <c r="B93" i="5" s="1"/>
  <c r="B94" i="5" s="1"/>
  <c r="B95" i="5" s="1"/>
  <c r="B96" i="5" s="1"/>
  <c r="B97" i="5" s="1"/>
  <c r="B98" i="5" s="1"/>
  <c r="B99" i="5" s="1"/>
  <c r="B100" i="5" s="1"/>
  <c r="B101" i="5" s="1"/>
  <c r="B102" i="5" s="1"/>
  <c r="B103" i="5" s="1"/>
  <c r="B104" i="5" s="1"/>
  <c r="B105" i="5" s="1"/>
  <c r="B106" i="5" s="1"/>
  <c r="B107" i="5" s="1"/>
  <c r="B108" i="5" s="1"/>
  <c r="B109" i="5" s="1"/>
  <c r="B110" i="5" s="1"/>
  <c r="B111" i="5" s="1"/>
  <c r="B112" i="5" s="1"/>
  <c r="B113" i="5" s="1"/>
  <c r="B114" i="5" s="1"/>
  <c r="B115" i="5" s="1"/>
  <c r="B116" i="5" s="1"/>
  <c r="B117" i="5" s="1"/>
  <c r="B118" i="5" s="1"/>
  <c r="B119" i="5" s="1"/>
  <c r="B120" i="5" s="1"/>
  <c r="B121" i="5" s="1"/>
  <c r="B122" i="5" s="1"/>
  <c r="B123" i="5" s="1"/>
  <c r="B124" i="5" s="1"/>
  <c r="B125" i="5" s="1"/>
  <c r="B126" i="5" s="1"/>
  <c r="B127" i="5" s="1"/>
  <c r="B128" i="5" s="1"/>
  <c r="B129" i="5" s="1"/>
  <c r="B130" i="5" s="1"/>
  <c r="B131" i="5" s="1"/>
  <c r="B132" i="5" s="1"/>
  <c r="B133" i="5" s="1"/>
  <c r="B134" i="5" s="1"/>
  <c r="B135" i="5" s="1"/>
  <c r="B136" i="5" s="1"/>
  <c r="B137" i="5" s="1"/>
  <c r="B138" i="5" s="1"/>
  <c r="B139" i="5" s="1"/>
  <c r="B140" i="5" s="1"/>
  <c r="B141" i="5" s="1"/>
  <c r="B142" i="5" s="1"/>
  <c r="B143" i="5" s="1"/>
  <c r="B144" i="5" s="1"/>
  <c r="B145" i="5" s="1"/>
  <c r="B146" i="5" s="1"/>
  <c r="B147" i="5" s="1"/>
  <c r="B148" i="5" s="1"/>
  <c r="B149" i="5" s="1"/>
  <c r="B150" i="5" s="1"/>
  <c r="B151" i="5" s="1"/>
  <c r="B152" i="5" s="1"/>
  <c r="B153" i="5" s="1"/>
  <c r="B154" i="5" s="1"/>
  <c r="B155" i="5" s="1"/>
  <c r="B156" i="5" s="1"/>
  <c r="B157" i="5" s="1"/>
  <c r="B158" i="5" s="1"/>
  <c r="B159" i="5" s="1"/>
  <c r="B160" i="5" s="1"/>
  <c r="B161" i="5" s="1"/>
  <c r="B162" i="5" s="1"/>
  <c r="E80" i="4" l="1"/>
  <c r="E81" i="4" l="1"/>
  <c r="E9" i="4" l="1"/>
  <c r="E24" i="4" s="1"/>
  <c r="E39" i="4" s="1"/>
  <c r="E54" i="4" s="1"/>
  <c r="E8" i="4"/>
  <c r="E23" i="4" s="1"/>
  <c r="E38" i="4" l="1"/>
  <c r="E25" i="4"/>
  <c r="E26" i="4" s="1"/>
  <c r="F23" i="7" l="1"/>
  <c r="D20" i="3"/>
  <c r="F15" i="7"/>
  <c r="E40" i="4"/>
  <c r="E53" i="4"/>
  <c r="E55" i="4" s="1"/>
  <c r="E56" i="4" l="1"/>
  <c r="D32" i="3" s="1"/>
  <c r="E41" i="4"/>
  <c r="D26" i="3" s="1"/>
  <c r="F28" i="7"/>
  <c r="F18" i="7"/>
  <c r="E15" i="7"/>
  <c r="E14" i="7" s="1"/>
  <c r="E61" i="4"/>
  <c r="E62" i="4" s="1"/>
  <c r="E60" i="4" s="1"/>
  <c r="F35" i="7" l="1"/>
  <c r="F40" i="7" s="1"/>
  <c r="C17" i="7"/>
  <c r="E18" i="7"/>
  <c r="E17" i="7" s="1"/>
  <c r="F31" i="7"/>
  <c r="E28" i="7"/>
  <c r="E27" i="7" s="1"/>
  <c r="E64" i="4"/>
  <c r="E63" i="4"/>
  <c r="E77" i="4" s="1"/>
  <c r="E88" i="4" s="1"/>
  <c r="C30" i="7" l="1"/>
  <c r="E31" i="7"/>
  <c r="E30" i="7" s="1"/>
  <c r="F43" i="7"/>
  <c r="E40" i="7"/>
  <c r="E39" i="7" s="1"/>
  <c r="E101" i="4"/>
  <c r="E116" i="4" s="1"/>
  <c r="E131" i="4" s="1"/>
  <c r="E146" i="4" s="1"/>
  <c r="E78" i="4"/>
  <c r="E87" i="4" s="1"/>
  <c r="E43" i="7" l="1"/>
  <c r="E42" i="7" s="1"/>
  <c r="C42" i="7"/>
  <c r="E86" i="4"/>
  <c r="E89" i="4" s="1"/>
  <c r="E102" i="4"/>
  <c r="D38" i="3" l="1"/>
  <c r="E103" i="4"/>
  <c r="E104" i="4" s="1"/>
  <c r="E117" i="4"/>
  <c r="E132" i="4" s="1"/>
  <c r="E147" i="4" s="1"/>
  <c r="E148" i="4" s="1"/>
  <c r="E149" i="4" s="1"/>
  <c r="D66" i="3" l="1"/>
  <c r="F47" i="7"/>
  <c r="E118" i="4"/>
  <c r="E119" i="4" s="1"/>
  <c r="F59" i="7" l="1"/>
  <c r="D45" i="3"/>
  <c r="F52" i="7"/>
  <c r="E133" i="4"/>
  <c r="E134" i="4" s="1"/>
  <c r="F83" i="7" l="1"/>
  <c r="F88" i="7" s="1"/>
  <c r="F91" i="7" s="1"/>
  <c r="C90" i="7" s="1"/>
  <c r="D59" i="3"/>
  <c r="F71" i="7"/>
  <c r="F76" i="7" s="1"/>
  <c r="D52" i="3"/>
  <c r="F64" i="7"/>
  <c r="F55" i="7"/>
  <c r="E52" i="7"/>
  <c r="E51" i="7" s="1"/>
  <c r="E91" i="7" l="1"/>
  <c r="E90" i="7" s="1"/>
  <c r="E88" i="7"/>
  <c r="E87" i="7" s="1"/>
  <c r="F67" i="7"/>
  <c r="E64" i="7"/>
  <c r="E63" i="7" s="1"/>
  <c r="F79" i="7"/>
  <c r="E76" i="7"/>
  <c r="E75" i="7" s="1"/>
  <c r="C54" i="7"/>
  <c r="E55" i="7"/>
  <c r="E54" i="7" s="1"/>
  <c r="C78" i="7" l="1"/>
  <c r="E79" i="7"/>
  <c r="E78" i="7" s="1"/>
  <c r="C66" i="7"/>
  <c r="E67" i="7"/>
  <c r="E66" i="7" s="1"/>
</calcChain>
</file>

<file path=xl/sharedStrings.xml><?xml version="1.0" encoding="utf-8"?>
<sst xmlns="http://schemas.openxmlformats.org/spreadsheetml/2006/main" count="2015" uniqueCount="371">
  <si>
    <t>TÍTULO DEL PROYECTO</t>
  </si>
  <si>
    <t>B. Mitre 609, Q8300 KWM, Neuquén. Tel: 0299-4430401. Cuit: 30-54572139-9. http://www.cooperativacalf.com.ar</t>
  </si>
  <si>
    <t>Resp:</t>
  </si>
  <si>
    <t>REV</t>
  </si>
  <si>
    <t>Fase:</t>
  </si>
  <si>
    <t>Fecha:</t>
  </si>
  <si>
    <t>DGL/GO</t>
  </si>
  <si>
    <t>PLANILLA DE CÁLCULO DE CORTOCIRCUITO</t>
  </si>
  <si>
    <t>Potencia de Cortocircuito en MT  Scc</t>
  </si>
  <si>
    <t>Unidad</t>
  </si>
  <si>
    <t>Valor</t>
  </si>
  <si>
    <t>MVA</t>
  </si>
  <si>
    <t>Tipo de instalación</t>
  </si>
  <si>
    <t xml:space="preserve">Nivel de Tensión en Media Tensión  (VMT) </t>
  </si>
  <si>
    <t>[kV]</t>
  </si>
  <si>
    <t xml:space="preserve">Potencia de Cortocircuito en MT en el Pcc  (Scc) </t>
  </si>
  <si>
    <t>[MVA]</t>
  </si>
  <si>
    <t>[mm2]</t>
  </si>
  <si>
    <t>Seccion conductor</t>
  </si>
  <si>
    <r>
      <t>Tensión de Cortocircuito  U</t>
    </r>
    <r>
      <rPr>
        <vertAlign val="subscript"/>
        <sz val="10"/>
        <rFont val="Arial"/>
        <family val="2"/>
      </rPr>
      <t>CC</t>
    </r>
  </si>
  <si>
    <r>
      <t>Potencia de Transformador  S</t>
    </r>
    <r>
      <rPr>
        <vertAlign val="subscript"/>
        <sz val="10"/>
        <rFont val="Arial"/>
        <family val="2"/>
      </rPr>
      <t>TRAFO</t>
    </r>
  </si>
  <si>
    <r>
      <t>Potencia de Perdidas   P</t>
    </r>
    <r>
      <rPr>
        <vertAlign val="subscript"/>
        <sz val="10"/>
        <rFont val="Arial"/>
        <family val="2"/>
      </rPr>
      <t>O</t>
    </r>
  </si>
  <si>
    <t xml:space="preserve">Tensión LBT </t>
  </si>
  <si>
    <t>%</t>
  </si>
  <si>
    <t>kW</t>
  </si>
  <si>
    <t>Descripción</t>
  </si>
  <si>
    <t>Corriente Homopolar en el Pcc (Io)</t>
  </si>
  <si>
    <t>[kA]</t>
  </si>
  <si>
    <t>[m]</t>
  </si>
  <si>
    <t>Longitud del tramo (en metros)</t>
  </si>
  <si>
    <t>kAmp</t>
  </si>
  <si>
    <r>
      <t>Tensión en MT  V</t>
    </r>
    <r>
      <rPr>
        <vertAlign val="subscript"/>
        <sz val="10"/>
        <rFont val="Arial"/>
        <family val="2"/>
      </rPr>
      <t>MT</t>
    </r>
  </si>
  <si>
    <t>kVolt</t>
  </si>
  <si>
    <t>W</t>
  </si>
  <si>
    <r>
      <t>Tensión en BT  V</t>
    </r>
    <r>
      <rPr>
        <vertAlign val="subscript"/>
        <sz val="10"/>
        <rFont val="Arial"/>
        <family val="2"/>
      </rPr>
      <t>BT</t>
    </r>
  </si>
  <si>
    <t>donde:</t>
  </si>
  <si>
    <r>
      <t>Impedancia Equivalente del Transformador  Z</t>
    </r>
    <r>
      <rPr>
        <vertAlign val="subscript"/>
        <sz val="10"/>
        <rFont val="Arial"/>
        <family val="2"/>
      </rPr>
      <t>TRAFO</t>
    </r>
  </si>
  <si>
    <r>
      <t>Resistencia Equivalente del Transformador  R</t>
    </r>
    <r>
      <rPr>
        <vertAlign val="subscript"/>
        <sz val="10"/>
        <rFont val="Arial"/>
        <family val="2"/>
      </rPr>
      <t>TRAFO</t>
    </r>
  </si>
  <si>
    <r>
      <t>Reactancia Equivalente del Transformador  X</t>
    </r>
    <r>
      <rPr>
        <vertAlign val="subscript"/>
        <sz val="10"/>
        <rFont val="Arial"/>
        <family val="2"/>
      </rPr>
      <t>TRAFO</t>
    </r>
  </si>
  <si>
    <t>5 Corriente de Cortocircuito en el transformador ( Bornes lado BT transformador ) (considerando impedancia del transofrmador )</t>
  </si>
  <si>
    <t>TIPO</t>
  </si>
  <si>
    <t>N° CABLE</t>
  </si>
  <si>
    <t>AISL.</t>
  </si>
  <si>
    <t>COND</t>
  </si>
  <si>
    <t>FORMACION</t>
  </si>
  <si>
    <t>SECCION</t>
  </si>
  <si>
    <t>Rcc 70°C</t>
  </si>
  <si>
    <t>Resistencia 70°C 50HZ   /   Resistencia 90°C 50HZ (cable MT)</t>
  </si>
  <si>
    <t>Reactancia 50HZ  Rcc 70°C   /   Reactancia 50HZ (cable MT)</t>
  </si>
  <si>
    <t>A-01</t>
  </si>
  <si>
    <t>A-02</t>
  </si>
  <si>
    <t>A-03</t>
  </si>
  <si>
    <t>A-04</t>
  </si>
  <si>
    <t>A-05</t>
  </si>
  <si>
    <t>A-06</t>
  </si>
  <si>
    <t>A-07</t>
  </si>
  <si>
    <t>A-08</t>
  </si>
  <si>
    <t>A-09</t>
  </si>
  <si>
    <t>A-10</t>
  </si>
  <si>
    <t>A-11</t>
  </si>
  <si>
    <t>E-01</t>
  </si>
  <si>
    <t>E-02</t>
  </si>
  <si>
    <t>E-03</t>
  </si>
  <si>
    <t>E-04</t>
  </si>
  <si>
    <t>E-05</t>
  </si>
  <si>
    <t>E-06</t>
  </si>
  <si>
    <t>E-07</t>
  </si>
  <si>
    <t>E-08</t>
  </si>
  <si>
    <t>E-09</t>
  </si>
  <si>
    <t>E-10</t>
  </si>
  <si>
    <t>LA-01</t>
  </si>
  <si>
    <t>REFERENCIA</t>
  </si>
  <si>
    <t>Caño embutido en pared - Caño a la vista</t>
  </si>
  <si>
    <t>Bandeja no perforada o de fondo sólido</t>
  </si>
  <si>
    <t>Bandeja perforada o tipo escalera</t>
  </si>
  <si>
    <t>Bandeja perforada o tipo escalera cables unipolares en contacto</t>
  </si>
  <si>
    <t>Bandeja perforada o tipo escalera cables unipolares separador un diametro</t>
  </si>
  <si>
    <t>Método D1 (Caño enterrado)</t>
  </si>
  <si>
    <t>Método D2 (Cable directamente enterrado)</t>
  </si>
  <si>
    <t>Método D2 (Cable directamente enterrado) separados un diametro</t>
  </si>
  <si>
    <t>Método D (Cable directamente enterrado con recubrimiento de losa)</t>
  </si>
  <si>
    <t>Linea Aerea</t>
  </si>
  <si>
    <t>1 Cable Bipolar</t>
  </si>
  <si>
    <t>1 Cable Tri o Tetrapolar</t>
  </si>
  <si>
    <t>1 Cable bipolar o 2 Unipolares en contacto</t>
  </si>
  <si>
    <t>1 Cable Tri o Tetrapolar o 3 Unipolares en contacto</t>
  </si>
  <si>
    <t>2 Cables Unipolares en contacto plano</t>
  </si>
  <si>
    <t>3 Cables Unipolares en contacto trebol</t>
  </si>
  <si>
    <t>3 Cables Unipolares en contacto plano</t>
  </si>
  <si>
    <t>3 Cables Unipolares en plano</t>
  </si>
  <si>
    <t>3 Cables Unipolares en vertical</t>
  </si>
  <si>
    <t>1 Cable Unipolar</t>
  </si>
  <si>
    <t>2 Cables Unipolares</t>
  </si>
  <si>
    <t>3 Cables Unipolares</t>
  </si>
  <si>
    <t>1 Cable Bipolar o 2 Cables Unipolares en contacto</t>
  </si>
  <si>
    <t>1 Cable Tripolar o 3 Cables Unipolares en trebol</t>
  </si>
  <si>
    <t>Payton PVC 1,1 kV</t>
  </si>
  <si>
    <t>PVC</t>
  </si>
  <si>
    <t>Cobre</t>
  </si>
  <si>
    <t>1x1,5mm2</t>
  </si>
  <si>
    <t>1x2,5mm2</t>
  </si>
  <si>
    <t>1x4mm2</t>
  </si>
  <si>
    <t>1x6mm2</t>
  </si>
  <si>
    <t>1x10mm2</t>
  </si>
  <si>
    <t>1x16mm2</t>
  </si>
  <si>
    <t>1x25mm2</t>
  </si>
  <si>
    <t>1x35mm2</t>
  </si>
  <si>
    <t>1x50mm2</t>
  </si>
  <si>
    <t>1x70mm2</t>
  </si>
  <si>
    <t>1x95mm2</t>
  </si>
  <si>
    <t>1x120mm2</t>
  </si>
  <si>
    <t>1x150mm2</t>
  </si>
  <si>
    <t>1x185mm2</t>
  </si>
  <si>
    <t>1x240mm2</t>
  </si>
  <si>
    <t>1x300mm2</t>
  </si>
  <si>
    <t>1x(2x1,5mm2)</t>
  </si>
  <si>
    <t>1x(2x2,5mm2)</t>
  </si>
  <si>
    <t>1x(2x4mm2)</t>
  </si>
  <si>
    <t>1x(2x6mm2)</t>
  </si>
  <si>
    <t>1x(2x10mm2)</t>
  </si>
  <si>
    <t>1x(2x16mm2)</t>
  </si>
  <si>
    <t>1x(2x25mm2)</t>
  </si>
  <si>
    <t>1x(2x35mm2)</t>
  </si>
  <si>
    <t>1x(3x1,5mm2)</t>
  </si>
  <si>
    <t>1x(3x2,5mm2)</t>
  </si>
  <si>
    <t>1x(3x4mm2)</t>
  </si>
  <si>
    <t>1x(3x6mm2)</t>
  </si>
  <si>
    <t>1x(3x10mm2)</t>
  </si>
  <si>
    <t>1x(3x16mm2)</t>
  </si>
  <si>
    <t>1x(3x25mm2)</t>
  </si>
  <si>
    <t>1x(3x35mm2)</t>
  </si>
  <si>
    <t>1x(3x50mm2)</t>
  </si>
  <si>
    <t>1x(3x70mm2)</t>
  </si>
  <si>
    <t>1x(3x95mm2)</t>
  </si>
  <si>
    <t>1x(3x120mm2)</t>
  </si>
  <si>
    <t>1x(3x150mm2)</t>
  </si>
  <si>
    <t>1x(3x185mm2)</t>
  </si>
  <si>
    <t>1x(3x240mm2)</t>
  </si>
  <si>
    <t>1x(3x300mm2)</t>
  </si>
  <si>
    <t>1x(4x1,5mm2)</t>
  </si>
  <si>
    <t>1x(4x2,5mm2)</t>
  </si>
  <si>
    <t>1x(4x4mm2)</t>
  </si>
  <si>
    <t>1x(4x6mm2)</t>
  </si>
  <si>
    <t>1x(4x10mm2)</t>
  </si>
  <si>
    <t>1x(4x16mm2)</t>
  </si>
  <si>
    <t>1x(3x25+1x16mm2)</t>
  </si>
  <si>
    <t>1x(3x35+1x16mm2)</t>
  </si>
  <si>
    <t>1x(3x50+1x25mm2)</t>
  </si>
  <si>
    <t>1x(3x70+1x35mm2)</t>
  </si>
  <si>
    <t>1x(3x95+1x50mm2)</t>
  </si>
  <si>
    <t>1x(3x120+1x70mm2)</t>
  </si>
  <si>
    <t>1x(3x150+1x70mm2)</t>
  </si>
  <si>
    <t>1x(3x185+1x95mm2)</t>
  </si>
  <si>
    <t>1x(3x240+1x120mm2)</t>
  </si>
  <si>
    <t>1x(3x300+1x150mm2)</t>
  </si>
  <si>
    <t>Aluminio</t>
  </si>
  <si>
    <t>Payton XLPE 1,1 kV</t>
  </si>
  <si>
    <t>XLPE</t>
  </si>
  <si>
    <t>Payton  XLPE 3,3 kV</t>
  </si>
  <si>
    <t>Payton  XLPE 6,6 kV</t>
  </si>
  <si>
    <t>Payton  XLPE 13,2 kV</t>
  </si>
  <si>
    <t>Payton XLPE 33 kV</t>
  </si>
  <si>
    <t>LINEAS AEREAS</t>
  </si>
  <si>
    <t>Resist.</t>
  </si>
  <si>
    <t>Corriente admisible</t>
  </si>
  <si>
    <t>PREENSAMBLADOS CABLES DE ALUMINIO Y XLPE</t>
  </si>
  <si>
    <t>(A)</t>
  </si>
  <si>
    <t xml:space="preserve">ETIX DISTRIBUCION </t>
  </si>
  <si>
    <t>3x35+1x50mm2</t>
  </si>
  <si>
    <t>3x50+1x50mm2</t>
  </si>
  <si>
    <t>3x70+1x50mm2</t>
  </si>
  <si>
    <t>3x95+1x50mm2</t>
  </si>
  <si>
    <t>3x120+1x70mm2</t>
  </si>
  <si>
    <t>3x150+1x70mm2</t>
  </si>
  <si>
    <t>CABLE DE ALEACION DE ALUMINIO DESNUDO</t>
  </si>
  <si>
    <t>Resist. 70ºC</t>
  </si>
  <si>
    <t>IMALAL</t>
  </si>
  <si>
    <t>DESN.</t>
  </si>
  <si>
    <t>1-Datos de la RED en punto de conexión</t>
  </si>
  <si>
    <t>2-Datos de Conductor de LMT en tramo 1</t>
  </si>
  <si>
    <t>3-Datos de Conductor de LMT en tramo 2</t>
  </si>
  <si>
    <t>4-Datos de Conductor de LMT en tramo 3</t>
  </si>
  <si>
    <t>5-Datos de Transformador</t>
  </si>
  <si>
    <t>6-Datos de Conductor de LBT en tramo 1</t>
  </si>
  <si>
    <t>7-Datos de Conductor de LBT en tramo 2</t>
  </si>
  <si>
    <t>8-Datos de Conductor de LBT en tramo 3</t>
  </si>
  <si>
    <t>9-Datos de Conductor de LBT en tramo 4</t>
  </si>
  <si>
    <t>Impedancia equivalente de la RED en MT  Z1</t>
  </si>
  <si>
    <t>Reactancia equivalente de la RED en MT  X1</t>
  </si>
  <si>
    <t>Resistencia equivalente de la RED en MT  R1</t>
  </si>
  <si>
    <t>Ohm</t>
  </si>
  <si>
    <t>Sección del conductor tramo 1 LMT</t>
  </si>
  <si>
    <t>mm2</t>
  </si>
  <si>
    <t>Longitud del conductor Tramo 1 LMT</t>
  </si>
  <si>
    <t>Ohm/km</t>
  </si>
  <si>
    <t>km</t>
  </si>
  <si>
    <t>Tipo de intalación Tramo 1 LMT</t>
  </si>
  <si>
    <t>Reactancia del conductor tramo 1 LMT X12</t>
  </si>
  <si>
    <t>Resistencia del conductor tramo 1 LMT R12</t>
  </si>
  <si>
    <t>Reactancia equivalente en MT en el punto 2 X2</t>
  </si>
  <si>
    <t>1 Corriente de Cortocirtuito Trifásica de la RED en MT en el punto de conexión</t>
  </si>
  <si>
    <t>Corriente de Cortocirtuito Trifásica en MT en el punto 2 Icc2</t>
  </si>
  <si>
    <t>Corriente de Cortocirtuito Trifásica de la RED en MT  Icc1</t>
  </si>
  <si>
    <t>Impedancia equivalente en MT en el punto 2 Z2</t>
  </si>
  <si>
    <t>Resistencia equivalente en MT en el punto 2 R2</t>
  </si>
  <si>
    <t>Sección del conductor tramo 2 LMT</t>
  </si>
  <si>
    <t>Longitud del conductor Tramo 2 LMT</t>
  </si>
  <si>
    <t>Tipo de intalación Tramo 2 LMT</t>
  </si>
  <si>
    <t>Reactancia del conductor tramo 2 LMT X23</t>
  </si>
  <si>
    <t>Resistencia del conductor tramo 2 LMT R23</t>
  </si>
  <si>
    <t>Reactancia equivalente en MT en el punto 3 X3</t>
  </si>
  <si>
    <t>Resistencia equivalente en MT en el punto 3 R3</t>
  </si>
  <si>
    <t>Impedancia equivalente en MT en el punto 3 Z3</t>
  </si>
  <si>
    <t>Corriente de Cortocirtuito Trifásica en MT en el punto 3 Icc3</t>
  </si>
  <si>
    <t>Sección del conductor tramo 3 LMT</t>
  </si>
  <si>
    <t>Longitud del conductor Tramo 3 LMT</t>
  </si>
  <si>
    <t>Tipo de intalación Tramo 3 LMT</t>
  </si>
  <si>
    <t>Reactancia del conductor tramo 3 LMT X34</t>
  </si>
  <si>
    <t>Resistencia del conductor tramo 3 LMT R34</t>
  </si>
  <si>
    <t>Reactancia equivalente en MT en el punto 4 X4</t>
  </si>
  <si>
    <t>Resistencia equivalente en MT en el punto 4 R4</t>
  </si>
  <si>
    <t>Impedancia equivalente en MT en el punto 4 Z4</t>
  </si>
  <si>
    <t>Corriente de Cortocirtuito Trifásica en MT en el punto 4 Icc4</t>
  </si>
  <si>
    <t>Corriente de Cortocircuito de la Red de Alimentación en BT equivalente en BT sin considerar impedancia del transformador. (referir la corriente de cc de MT a BT)</t>
  </si>
  <si>
    <t xml:space="preserve">Impedancia Equivalente de la Red MT hasta Punto 4 (REFERIDA A BT) Z4R </t>
  </si>
  <si>
    <r>
      <t>Resistencia Equivalente de la Red (REFERIDA A BT) X</t>
    </r>
    <r>
      <rPr>
        <vertAlign val="subscript"/>
        <sz val="10"/>
        <rFont val="Arial"/>
        <family val="2"/>
      </rPr>
      <t>RED</t>
    </r>
  </si>
  <si>
    <r>
      <t>Resistencia Equivalente de la Red  (REFERIDA A BT) R</t>
    </r>
    <r>
      <rPr>
        <vertAlign val="subscript"/>
        <sz val="10"/>
        <rFont val="Arial"/>
        <family val="2"/>
      </rPr>
      <t>RED</t>
    </r>
  </si>
  <si>
    <r>
      <t>Corriente de Cortocirtuito Trifásica de la RED en BT  I</t>
    </r>
    <r>
      <rPr>
        <vertAlign val="subscript"/>
        <sz val="9"/>
        <rFont val="Arial"/>
        <family val="2"/>
      </rPr>
      <t>CC Ref</t>
    </r>
  </si>
  <si>
    <t>a2</t>
  </si>
  <si>
    <t>Impedancia Equivalente de la Red MT hasta Punto 4  Z4</t>
  </si>
  <si>
    <t>[kVA]</t>
  </si>
  <si>
    <r>
      <t>Potencia de Transformador en kVA S</t>
    </r>
    <r>
      <rPr>
        <vertAlign val="subscript"/>
        <sz val="10"/>
        <rFont val="Arial"/>
        <family val="2"/>
      </rPr>
      <t>trafo</t>
    </r>
  </si>
  <si>
    <r>
      <t>Corriente de Cortocirtuito Trifásica en el bornes de baja del Transformador. I</t>
    </r>
    <r>
      <rPr>
        <vertAlign val="subscript"/>
        <sz val="10"/>
        <rFont val="Arial"/>
        <family val="2"/>
      </rPr>
      <t>CC5</t>
    </r>
  </si>
  <si>
    <t>Reactancia Equivalente   X5</t>
  </si>
  <si>
    <t>Resistencia Equivalente  R5</t>
  </si>
  <si>
    <t>Impedancia Equivalente  Z5</t>
  </si>
  <si>
    <r>
      <t>Resistencia Equivalente de la Red (REFERIDA A BT) X</t>
    </r>
    <r>
      <rPr>
        <vertAlign val="subscript"/>
        <sz val="10"/>
        <rFont val="Arial"/>
        <family val="2"/>
      </rPr>
      <t>4R</t>
    </r>
  </si>
  <si>
    <r>
      <t>Resistencia Equivalente de la Red  (REFERIDA A BT) R</t>
    </r>
    <r>
      <rPr>
        <vertAlign val="subscript"/>
        <sz val="10"/>
        <rFont val="Arial"/>
        <family val="2"/>
      </rPr>
      <t>4R</t>
    </r>
  </si>
  <si>
    <t xml:space="preserve">6 Corriente de Cortocirtuito Trifásica de la RED en BT en final de Tramo 1 LBT. </t>
  </si>
  <si>
    <t xml:space="preserve">2 Corriente de Cortocirtuito Trifásica de la RED en MT en final de Tramo 1 LMT. </t>
  </si>
  <si>
    <t xml:space="preserve">3 Corriente de Cortocirtuito Trifásica de la RED en MT en final de Tramo 2 LMT. </t>
  </si>
  <si>
    <t xml:space="preserve">4 Corriente de Cortocirtuito Trifásica de la RED en MT en final de Tramo 3 LMT. </t>
  </si>
  <si>
    <t>Sección del conductor tramo 1 LBT</t>
  </si>
  <si>
    <t>Longitud del conductor Tramo 1 LBT</t>
  </si>
  <si>
    <t>Tipo de intalación Tramo 1 LBT</t>
  </si>
  <si>
    <t>Reactancia del conductor tramo 1 LBT X56</t>
  </si>
  <si>
    <t>Resistencia del conductor tramo 1 LBT R56</t>
  </si>
  <si>
    <t>Relación de transformación a</t>
  </si>
  <si>
    <t>Relación de transofrmación al cuadrado a2</t>
  </si>
  <si>
    <t xml:space="preserve">7 Corriente de Cortocirtuito Trifásica de la RED en BT en final de Tramo 2 LBT. </t>
  </si>
  <si>
    <t>Sección del conductor tramo 2 LBT</t>
  </si>
  <si>
    <t>Longitud del conductor Tramo 2 LBT</t>
  </si>
  <si>
    <t>Tipo de intalación Tramo 2 LBT</t>
  </si>
  <si>
    <t>Reactancia del conductor tramo 2 LBT X67</t>
  </si>
  <si>
    <t>Resistencia del conductor tramo 2 LBT R67</t>
  </si>
  <si>
    <t>Reactancia equivalente en BT en el punto 6 X6</t>
  </si>
  <si>
    <t>Resistencia equivalente en BT en el punto 6 R6</t>
  </si>
  <si>
    <t>Impedancia equivalente en BT en el punto 6 Z6</t>
  </si>
  <si>
    <t>Reactancia equivalente en BT en el punto 7 X7</t>
  </si>
  <si>
    <t>Resistencia equivalente en BT en el punto 7 R7</t>
  </si>
  <si>
    <t>Impedancia equivalente en BT en el punto 7 Z7</t>
  </si>
  <si>
    <t xml:space="preserve">8 Corriente de Cortocirtuito Trifásica de la RED en BT en final de Tramo 3 LBT. </t>
  </si>
  <si>
    <t>Sección del conductor tramo 3 LBT</t>
  </si>
  <si>
    <t>Longitud del conductor Tramo 3 LBT</t>
  </si>
  <si>
    <t>Tipo de intalación Tramo 3 LBT</t>
  </si>
  <si>
    <t>Reactancia del conductor tramo 3 LBT X78</t>
  </si>
  <si>
    <t>Resistencia del conductor tramo 3 LBT R78</t>
  </si>
  <si>
    <t>Reactancia equivalente en BT en el punto 8 X8</t>
  </si>
  <si>
    <t>Resistencia equivalente en BT en el punto 8 R8</t>
  </si>
  <si>
    <t>Impedancia equivalente en BT en el punto 8 Z8</t>
  </si>
  <si>
    <r>
      <t>Corriente de Cortocirtuito Trifásica en BT en el punto 7 I</t>
    </r>
    <r>
      <rPr>
        <vertAlign val="subscript"/>
        <sz val="10"/>
        <rFont val="Arial"/>
        <family val="2"/>
      </rPr>
      <t>cc7</t>
    </r>
  </si>
  <si>
    <r>
      <t>Corriente de Cortocirtuito Trifásica en BT en el punto 6 I</t>
    </r>
    <r>
      <rPr>
        <vertAlign val="subscript"/>
        <sz val="10"/>
        <rFont val="Arial"/>
        <family val="2"/>
      </rPr>
      <t>cc6</t>
    </r>
  </si>
  <si>
    <r>
      <t>Corriente de Cortocirtuito Trifásica en BT en el punto 8 I</t>
    </r>
    <r>
      <rPr>
        <vertAlign val="subscript"/>
        <sz val="10"/>
        <rFont val="Arial"/>
        <family val="2"/>
      </rPr>
      <t>cc8</t>
    </r>
  </si>
  <si>
    <t xml:space="preserve">9 Corriente de Cortocirtuito Trifásica de la RED en BT en final de Tramo 4 LBT. </t>
  </si>
  <si>
    <t>Sección del conductor tramo 4 LBT</t>
  </si>
  <si>
    <t>Longitud del conductor Tramo 4 LBT</t>
  </si>
  <si>
    <t>Tipo de intalación Tramo 4 LBT</t>
  </si>
  <si>
    <t>Reactancia del conductor tramo 4 LBT X89</t>
  </si>
  <si>
    <t>Resistencia del conductor tramo 4 LBT R89</t>
  </si>
  <si>
    <t>Reactancia equivalente en BT en el punto 9 X9</t>
  </si>
  <si>
    <t>Resistencia equivalente en BT en el punto 9 R9</t>
  </si>
  <si>
    <t>Impedancia equivalente en BT en el punto 9 Z9</t>
  </si>
  <si>
    <r>
      <t>Corriente de Cortocirtuito Trifásica en BT en el punto 9 I</t>
    </r>
    <r>
      <rPr>
        <vertAlign val="subscript"/>
        <sz val="10"/>
        <rFont val="Arial"/>
        <family val="2"/>
      </rPr>
      <t>cc9</t>
    </r>
  </si>
  <si>
    <t>Formación del conductor (Unipolar - Tetrapolar)</t>
  </si>
  <si>
    <t>Notas:</t>
  </si>
  <si>
    <t>1- Si no posee algun tramo solo debe colocar "0" en la longitud del tramo.</t>
  </si>
  <si>
    <t>Corriente de Cortocircuito en el punto 2 en MT</t>
  </si>
  <si>
    <t>Corriente de Cortocircuito en el punto 1 en MT</t>
  </si>
  <si>
    <t>Corriente de Cortocircuito en el punto 3 en MT</t>
  </si>
  <si>
    <t>Corriente de Cortocircuito en el punto 4 en MT</t>
  </si>
  <si>
    <t>Corriente de Cortocircuito en el punto 5 en BT</t>
  </si>
  <si>
    <t>Corriente de Cortocircuito en el punto 6 en BT</t>
  </si>
  <si>
    <t>Corriente de Cortocircuito en el punto 7 en BT</t>
  </si>
  <si>
    <t>Corriente de Cortocircuito en el punto 8 en BT</t>
  </si>
  <si>
    <t>Corriente de Cortocircuito en el punto 9 en BT</t>
  </si>
  <si>
    <r>
      <t xml:space="preserve">Para la verificación del conductor se tomó como referencia la sección 771.19.2.2.3 (Reg. AEA ). Verificaremos que la Sección Nominal del conductor sea mayor que la Sección mínima necesaria para soportar el cortocircuito. Esto es,                  </t>
    </r>
    <r>
      <rPr>
        <b/>
        <i/>
        <sz val="10"/>
        <rFont val="Arial"/>
        <family val="2"/>
      </rPr>
      <t xml:space="preserve">S </t>
    </r>
    <r>
      <rPr>
        <b/>
        <i/>
        <sz val="10"/>
        <rFont val="Calibri"/>
        <family val="2"/>
      </rPr>
      <t>≥ S</t>
    </r>
    <r>
      <rPr>
        <b/>
        <i/>
        <vertAlign val="subscript"/>
        <sz val="10"/>
        <rFont val="Calibri"/>
        <family val="2"/>
      </rPr>
      <t>MIN</t>
    </r>
    <r>
      <rPr>
        <b/>
        <i/>
        <sz val="10"/>
        <rFont val="Calibri"/>
        <family val="2"/>
      </rPr>
      <t>.</t>
    </r>
  </si>
  <si>
    <t xml:space="preserve">donde </t>
  </si>
  <si>
    <t>Sección del conductor:</t>
  </si>
  <si>
    <t>S</t>
  </si>
  <si>
    <t>mm²</t>
  </si>
  <si>
    <t xml:space="preserve">Corriente de cortocircuito en el punto: </t>
  </si>
  <si>
    <t>Icc</t>
  </si>
  <si>
    <t>Amp</t>
  </si>
  <si>
    <t>Tiempo de actuación de la protección:</t>
  </si>
  <si>
    <t>t</t>
  </si>
  <si>
    <t>seg</t>
  </si>
  <si>
    <t>adim</t>
  </si>
  <si>
    <t>S²</t>
  </si>
  <si>
    <r>
      <t>S</t>
    </r>
    <r>
      <rPr>
        <vertAlign val="subscript"/>
        <sz val="10"/>
        <rFont val="Arial"/>
        <family val="2"/>
      </rPr>
      <t>MIN</t>
    </r>
    <r>
      <rPr>
        <sz val="10"/>
        <rFont val="Arial"/>
        <family val="2"/>
      </rPr>
      <t>²</t>
    </r>
  </si>
  <si>
    <r>
      <t>S</t>
    </r>
    <r>
      <rPr>
        <vertAlign val="subscript"/>
        <sz val="10"/>
        <rFont val="Arial"/>
        <family val="2"/>
      </rPr>
      <t>MIN</t>
    </r>
  </si>
  <si>
    <t>3 VERIFICACIÓN DE CONDUCTOR  TRAMO 3 LMT</t>
  </si>
  <si>
    <t>4 VERIFICACIÓN DE CONDUCTOR  TRAMO 1 LBT</t>
  </si>
  <si>
    <t>5 VERIFICACIÓN DE CONDUCTOR  TRAMO 2 LBT</t>
  </si>
  <si>
    <t>6 VERIFICACIÓN DE CONDUCTOR  TRAMO 3 LBT</t>
  </si>
  <si>
    <t>7 VERIFICACIÓN DE CONDUCTOR  TRAMO 4 LBT</t>
  </si>
  <si>
    <t>1 VERIFICACIÓN DE CONDUCTOR TRAMO 1 LMT</t>
  </si>
  <si>
    <t>Resist. Coplanar</t>
  </si>
  <si>
    <t>React. Coplanar</t>
  </si>
  <si>
    <t>React.</t>
  </si>
  <si>
    <t>A. Verificación de la Sección del Conductor en Cortocircuito:</t>
  </si>
  <si>
    <t>B. Verificación de la Sección de la pantalla del conductor de MT.</t>
  </si>
  <si>
    <t>2 VERIFICACIÓN DE CONDUCTOR TRAMO 2 LMT</t>
  </si>
  <si>
    <t>1 VERIFICACIÓN DE PANTALLA DE CONDUCTOR TRAMO 1 LMT</t>
  </si>
  <si>
    <t>2 VERIFICACIÓN DE PANTALLA DE CONDUCTOR TRAMO 2 LMT</t>
  </si>
  <si>
    <t>3 VERIFICACIÓN DE PANTALLA DE CONDUCTOR TRAMO 3 LMT</t>
  </si>
  <si>
    <t>NOTA: En el caso de los cables tripolares con blindaje de alambres de cobre, la corriente de retorno en un cortocircuito unipolar circulará por los blindajes de los 3 conductores, por lo tanto los valores se pueden multiplicar por 3. Con lo cual la sección mínima se divide por 3.</t>
  </si>
  <si>
    <t>Coef.del Cond.  K (Según aislación)</t>
  </si>
  <si>
    <t>Para 0,1 &lt; t &lt;  5 Seg.</t>
  </si>
  <si>
    <t>Valor K</t>
  </si>
  <si>
    <t>Aislación</t>
  </si>
  <si>
    <t>Material</t>
  </si>
  <si>
    <t>Cu</t>
  </si>
  <si>
    <t>Al</t>
  </si>
  <si>
    <t>Material del conductor</t>
  </si>
  <si>
    <t>Material Conductor (Al - Cu)</t>
  </si>
  <si>
    <t>Para  t &lt; 0,1 s usar la energia pasante  dada por fabricante y la formula de la imagen</t>
  </si>
  <si>
    <t>Coef.del Cond.  K (para pantalla)</t>
  </si>
  <si>
    <t>Desnudo</t>
  </si>
  <si>
    <t>Cantidad de conductores por fase</t>
  </si>
  <si>
    <t>Datos Transformadores para set Plataforma.</t>
  </si>
  <si>
    <t>Datos Transformadores para set a nivel</t>
  </si>
  <si>
    <t>Potencia</t>
  </si>
  <si>
    <t>Perdidas (w)</t>
  </si>
  <si>
    <t>Ucc(%)</t>
  </si>
  <si>
    <t>Cód:</t>
  </si>
  <si>
    <t>Tension Serv</t>
  </si>
  <si>
    <t>2- Solo debe completar en el rotulo "Titulo de proyecto".</t>
  </si>
  <si>
    <t>Vigente</t>
  </si>
  <si>
    <t>Tetrapolar</t>
  </si>
  <si>
    <t>GIP-MEMO-EL-MC-0002</t>
  </si>
  <si>
    <t>Impedancia de red referida a BT</t>
  </si>
  <si>
    <t>Tension Nominal Trafo BT</t>
  </si>
  <si>
    <t>Las impedancias de cortocircuito y la Zbase para referir de un nivel de tension a otro se calcula con las tensiones nominales del trafo (Dato de placa=13,2-0,4)</t>
  </si>
  <si>
    <t>TENSION PARA DETERMINAR LA CORRIENTE DE CORTOCIRCUITO EN BT</t>
  </si>
  <si>
    <t>V</t>
  </si>
  <si>
    <t>ver</t>
  </si>
  <si>
    <t>02</t>
  </si>
  <si>
    <t>RETENAX ENLACE</t>
  </si>
  <si>
    <t>4x4 o 2x4 mm2</t>
  </si>
  <si>
    <t>4x6 o 2x6 mm2</t>
  </si>
  <si>
    <t>4x10 o 2x10 mm2</t>
  </si>
  <si>
    <t>4x16 mm2</t>
  </si>
  <si>
    <t>22/01/2024</t>
  </si>
  <si>
    <t>Nombre / Dirección del proyecto</t>
  </si>
  <si>
    <t>Comitente</t>
  </si>
  <si>
    <t>Profesional a cargo</t>
  </si>
  <si>
    <t>Fecha de elaboración</t>
  </si>
  <si>
    <t>Matricula del Profesional</t>
  </si>
  <si>
    <t>Revisión</t>
  </si>
  <si>
    <t>Subterráneo</t>
  </si>
  <si>
    <t>Unipolar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</si>
</sst>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0.000"/>
    <numFmt numFmtId="165" formatCode="General_)"/>
    <numFmt numFmtId="166" formatCode="0.00000"/>
    <numFmt numFmtId="167" formatCode="0.0000"/>
    <numFmt numFmtId="168" formatCode="0.0"/>
    <numFmt numFmtId="169" formatCode="0.000000"/>
    <numFmt numFmtId="170" formatCode="0.0000000"/>
    <numFmt numFmtId="171" formatCode="0.00000000"/>
  </numFmts>
  <fonts count="66" x14ac:knownFonts="1">
    <font>
      <sz val="10"/>
      <color rgb="FF000000"/>
      <name val="Arial"/>
      <scheme val="minor"/>
    </font>
    <font>
      <sz val="10"/>
      <color theme="1"/>
      <name val="Arial"/>
      <family val="2"/>
    </font>
    <font>
      <sz val="10"/>
      <name val="Arial"/>
      <family val="2"/>
    </font>
    <font>
      <b/>
      <sz val="9"/>
      <color theme="1"/>
      <name val="Arial"/>
      <family val="2"/>
    </font>
    <font>
      <b/>
      <sz val="10"/>
      <color theme="1"/>
      <name val="Arial"/>
      <family val="2"/>
    </font>
    <font>
      <sz val="9"/>
      <color theme="1"/>
      <name val="Arial"/>
      <family val="2"/>
    </font>
    <font>
      <sz val="9"/>
      <color rgb="FF000000"/>
      <name val="Arial"/>
      <family val="2"/>
    </font>
    <font>
      <sz val="10"/>
      <color theme="1"/>
      <name val="Arial"/>
      <family val="2"/>
      <scheme val="minor"/>
    </font>
    <font>
      <b/>
      <sz val="10"/>
      <color theme="1"/>
      <name val="Arial"/>
      <family val="2"/>
    </font>
    <font>
      <b/>
      <sz val="9"/>
      <color theme="1"/>
      <name val="Arial"/>
      <family val="2"/>
    </font>
    <font>
      <b/>
      <sz val="10"/>
      <name val="Arial"/>
      <family val="2"/>
    </font>
    <font>
      <sz val="8"/>
      <name val="Arial"/>
      <family val="2"/>
    </font>
    <font>
      <sz val="8"/>
      <color rgb="FF000000"/>
      <name val="Arial"/>
      <family val="2"/>
    </font>
    <font>
      <sz val="10"/>
      <color rgb="FF000000"/>
      <name val="Arial"/>
      <family val="2"/>
    </font>
    <font>
      <vertAlign val="subscript"/>
      <sz val="10"/>
      <name val="Arial"/>
      <family val="2"/>
    </font>
    <font>
      <sz val="9"/>
      <name val="Arial"/>
      <family val="2"/>
    </font>
    <font>
      <b/>
      <i/>
      <sz val="11"/>
      <name val="Arial"/>
      <family val="2"/>
    </font>
    <font>
      <vertAlign val="subscript"/>
      <sz val="9"/>
      <name val="Arial"/>
      <family val="2"/>
    </font>
    <font>
      <b/>
      <sz val="11"/>
      <name val="Arial"/>
      <family val="2"/>
    </font>
    <font>
      <sz val="10"/>
      <name val="Symbol"/>
      <family val="1"/>
      <charset val="2"/>
    </font>
    <font>
      <sz val="10"/>
      <name val="Arial"/>
      <family val="2"/>
    </font>
    <font>
      <b/>
      <sz val="10"/>
      <color indexed="9"/>
      <name val="Arial"/>
      <family val="2"/>
    </font>
    <font>
      <b/>
      <sz val="8"/>
      <color indexed="9"/>
      <name val="Arial"/>
      <family val="2"/>
    </font>
    <font>
      <b/>
      <sz val="8"/>
      <color indexed="11"/>
      <name val="Arial"/>
      <family val="2"/>
    </font>
    <font>
      <b/>
      <sz val="8"/>
      <color theme="0"/>
      <name val="Arial"/>
      <family val="2"/>
    </font>
    <font>
      <b/>
      <sz val="7"/>
      <color indexed="53"/>
      <name val="Arial"/>
      <family val="2"/>
    </font>
    <font>
      <b/>
      <sz val="7"/>
      <color indexed="9"/>
      <name val="Arial"/>
      <family val="2"/>
    </font>
    <font>
      <b/>
      <sz val="7"/>
      <color indexed="11"/>
      <name val="Arial"/>
      <family val="2"/>
    </font>
    <font>
      <b/>
      <sz val="7"/>
      <color theme="0"/>
      <name val="Arial"/>
      <family val="2"/>
    </font>
    <font>
      <b/>
      <sz val="10"/>
      <color indexed="17"/>
      <name val="Arial"/>
      <family val="2"/>
    </font>
    <font>
      <sz val="10"/>
      <color indexed="17"/>
      <name val="Arial"/>
      <family val="2"/>
    </font>
    <font>
      <sz val="10"/>
      <color indexed="9"/>
      <name val="Arial"/>
      <family val="2"/>
    </font>
    <font>
      <b/>
      <sz val="10"/>
      <color indexed="23"/>
      <name val="Arial"/>
      <family val="2"/>
    </font>
    <font>
      <sz val="10"/>
      <color indexed="23"/>
      <name val="Arial"/>
      <family val="2"/>
    </font>
    <font>
      <b/>
      <sz val="10"/>
      <color indexed="53"/>
      <name val="Arial"/>
      <family val="2"/>
    </font>
    <font>
      <sz val="10"/>
      <color indexed="53"/>
      <name val="Arial"/>
      <family val="2"/>
    </font>
    <font>
      <b/>
      <sz val="10"/>
      <color indexed="51"/>
      <name val="Arial"/>
      <family val="2"/>
    </font>
    <font>
      <sz val="10"/>
      <color indexed="51"/>
      <name val="Arial"/>
      <family val="2"/>
    </font>
    <font>
      <b/>
      <sz val="10"/>
      <color rgb="FF00CCFF"/>
      <name val="Arial"/>
      <family val="2"/>
    </font>
    <font>
      <sz val="10"/>
      <color rgb="FF00CCFF"/>
      <name val="Arial"/>
      <family val="2"/>
    </font>
    <font>
      <sz val="10"/>
      <color rgb="FFFFFFFF"/>
      <name val="Arial"/>
      <family val="2"/>
    </font>
    <font>
      <b/>
      <sz val="10"/>
      <color rgb="FF666699"/>
      <name val="Arial"/>
      <family val="2"/>
    </font>
    <font>
      <sz val="10"/>
      <color rgb="FF666699"/>
      <name val="Arial"/>
      <family val="2"/>
    </font>
    <font>
      <b/>
      <sz val="10"/>
      <color rgb="FFFF0000"/>
      <name val="Arial"/>
      <family val="2"/>
    </font>
    <font>
      <sz val="10"/>
      <color rgb="FFFF0000"/>
      <name val="Arial"/>
      <family val="2"/>
    </font>
    <font>
      <b/>
      <sz val="10"/>
      <color rgb="FF808080"/>
      <name val="Arial"/>
      <family val="2"/>
    </font>
    <font>
      <sz val="10"/>
      <color rgb="FF808080"/>
      <name val="Arial"/>
      <family val="2"/>
    </font>
    <font>
      <b/>
      <sz val="10"/>
      <color rgb="FF339966"/>
      <name val="Arial"/>
      <family val="2"/>
    </font>
    <font>
      <sz val="10"/>
      <color rgb="FF339966"/>
      <name val="Arial"/>
      <family val="2"/>
    </font>
    <font>
      <b/>
      <sz val="10"/>
      <color rgb="FF33CCCC"/>
      <name val="Arial"/>
      <family val="2"/>
    </font>
    <font>
      <sz val="10"/>
      <color rgb="FF33CCCC"/>
      <name val="Arial"/>
      <family val="2"/>
    </font>
    <font>
      <b/>
      <sz val="10"/>
      <color rgb="FFFABF8F"/>
      <name val="Arial"/>
      <family val="2"/>
    </font>
    <font>
      <sz val="10"/>
      <color rgb="FFFABF8F"/>
      <name val="Arial"/>
      <family val="2"/>
    </font>
    <font>
      <b/>
      <sz val="10"/>
      <color rgb="FFE26B0A"/>
      <name val="Arial"/>
      <family val="2"/>
    </font>
    <font>
      <sz val="10"/>
      <color rgb="FFE26B0A"/>
      <name val="Arial"/>
      <family val="2"/>
    </font>
    <font>
      <b/>
      <sz val="8"/>
      <name val="Arial"/>
      <family val="2"/>
    </font>
    <font>
      <b/>
      <sz val="10"/>
      <color rgb="FF000000"/>
      <name val="Arial"/>
      <family val="2"/>
    </font>
    <font>
      <sz val="10"/>
      <color rgb="FF000000"/>
      <name val="Arial"/>
      <family val="2"/>
      <scheme val="minor"/>
    </font>
    <font>
      <b/>
      <sz val="12"/>
      <name val="Arial"/>
      <family val="2"/>
    </font>
    <font>
      <b/>
      <i/>
      <sz val="10"/>
      <name val="Arial"/>
      <family val="2"/>
    </font>
    <font>
      <b/>
      <i/>
      <sz val="10"/>
      <name val="Calibri"/>
      <family val="2"/>
    </font>
    <font>
      <b/>
      <i/>
      <vertAlign val="subscript"/>
      <sz val="10"/>
      <name val="Calibri"/>
      <family val="2"/>
    </font>
    <font>
      <b/>
      <sz val="10"/>
      <color rgb="FF000000"/>
      <name val="Arial"/>
      <family val="2"/>
      <scheme val="minor"/>
    </font>
    <font>
      <b/>
      <u/>
      <sz val="10"/>
      <color rgb="FF000000"/>
      <name val="Arial"/>
      <family val="2"/>
    </font>
    <font>
      <b/>
      <sz val="8"/>
      <color theme="1"/>
      <name val="Arial"/>
      <family val="2"/>
    </font>
    <font>
      <b/>
      <sz val="8"/>
      <color rgb="FF000000"/>
      <name val="Arial"/>
      <family val="2"/>
    </font>
  </fonts>
  <fills count="14">
    <fill>
      <patternFill patternType="none"/>
    </fill>
    <fill>
      <patternFill patternType="gray125"/>
    </fill>
    <fill>
      <patternFill patternType="solid">
        <fgColor theme="4" tint="0.79998168889431442"/>
        <bgColor indexed="6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
      <patternFill patternType="solid">
        <fgColor theme="0"/>
        <bgColor indexed="64"/>
      </patternFill>
    </fill>
    <fill>
      <patternFill patternType="solid">
        <fgColor indexed="10"/>
        <bgColor indexed="64"/>
      </patternFill>
    </fill>
    <fill>
      <patternFill patternType="solid">
        <fgColor indexed="8"/>
        <bgColor indexed="64"/>
      </patternFill>
    </fill>
    <fill>
      <patternFill patternType="solid">
        <fgColor theme="3" tint="0.39997558519241921"/>
        <bgColor indexed="64"/>
      </patternFill>
    </fill>
    <fill>
      <patternFill patternType="solid">
        <fgColor rgb="FF000000"/>
        <bgColor rgb="FF000000"/>
      </patternFill>
    </fill>
    <fill>
      <patternFill patternType="solid">
        <fgColor theme="8" tint="-0.249977111117893"/>
        <bgColor indexed="64"/>
      </patternFill>
    </fill>
    <fill>
      <patternFill patternType="solid">
        <fgColor theme="8" tint="-0.499984740745262"/>
        <bgColor indexed="64"/>
      </patternFill>
    </fill>
    <fill>
      <patternFill patternType="solid">
        <fgColor rgb="FFE83838"/>
        <bgColor indexed="64"/>
      </patternFill>
    </fill>
  </fills>
  <borders count="99">
    <border>
      <left/>
      <right/>
      <top/>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ck">
        <color indexed="64"/>
      </left>
      <right style="thick">
        <color indexed="64"/>
      </right>
      <top style="thick">
        <color indexed="64"/>
      </top>
      <bottom/>
      <diagonal/>
    </border>
    <border>
      <left style="thick">
        <color indexed="64"/>
      </left>
      <right/>
      <top style="thick">
        <color indexed="64"/>
      </top>
      <bottom/>
      <diagonal/>
    </border>
    <border>
      <left style="thick">
        <color indexed="10"/>
      </left>
      <right style="thin">
        <color indexed="10"/>
      </right>
      <top style="thick">
        <color indexed="10"/>
      </top>
      <bottom style="thin">
        <color indexed="10"/>
      </bottom>
      <diagonal/>
    </border>
    <border>
      <left style="thin">
        <color indexed="10"/>
      </left>
      <right style="thin">
        <color indexed="10"/>
      </right>
      <top style="thick">
        <color indexed="10"/>
      </top>
      <bottom style="thin">
        <color indexed="10"/>
      </bottom>
      <diagonal/>
    </border>
    <border>
      <left style="thin">
        <color indexed="10"/>
      </left>
      <right style="thick">
        <color indexed="10"/>
      </right>
      <top style="thick">
        <color indexed="10"/>
      </top>
      <bottom style="thin">
        <color indexed="10"/>
      </bottom>
      <diagonal/>
    </border>
    <border>
      <left/>
      <right style="thin">
        <color indexed="62"/>
      </right>
      <top style="thick">
        <color indexed="62"/>
      </top>
      <bottom style="thin">
        <color indexed="62"/>
      </bottom>
      <diagonal/>
    </border>
    <border>
      <left style="thin">
        <color indexed="62"/>
      </left>
      <right style="thin">
        <color indexed="62"/>
      </right>
      <top style="thick">
        <color indexed="62"/>
      </top>
      <bottom style="thin">
        <color indexed="62"/>
      </bottom>
      <diagonal/>
    </border>
    <border>
      <left style="thick">
        <color indexed="62"/>
      </left>
      <right style="thick">
        <color indexed="62"/>
      </right>
      <top style="thick">
        <color indexed="62"/>
      </top>
      <bottom style="thin">
        <color indexed="62"/>
      </bottom>
      <diagonal/>
    </border>
    <border>
      <left style="thick">
        <color indexed="64"/>
      </left>
      <right style="thick">
        <color indexed="64"/>
      </right>
      <top/>
      <bottom/>
      <diagonal/>
    </border>
    <border>
      <left style="thick">
        <color indexed="64"/>
      </left>
      <right/>
      <top/>
      <bottom/>
      <diagonal/>
    </border>
    <border>
      <left style="thick">
        <color indexed="10"/>
      </left>
      <right style="thin">
        <color indexed="10"/>
      </right>
      <top style="thin">
        <color indexed="10"/>
      </top>
      <bottom style="thin">
        <color indexed="10"/>
      </bottom>
      <diagonal/>
    </border>
    <border>
      <left style="thin">
        <color indexed="10"/>
      </left>
      <right style="thin">
        <color indexed="10"/>
      </right>
      <top style="thin">
        <color indexed="10"/>
      </top>
      <bottom style="thin">
        <color indexed="10"/>
      </bottom>
      <diagonal/>
    </border>
    <border>
      <left style="thin">
        <color indexed="10"/>
      </left>
      <right style="thick">
        <color indexed="10"/>
      </right>
      <top style="thin">
        <color indexed="10"/>
      </top>
      <bottom style="thin">
        <color indexed="10"/>
      </bottom>
      <diagonal/>
    </border>
    <border>
      <left/>
      <right style="thin">
        <color indexed="62"/>
      </right>
      <top style="thin">
        <color indexed="62"/>
      </top>
      <bottom style="thin">
        <color indexed="62"/>
      </bottom>
      <diagonal/>
    </border>
    <border>
      <left style="thin">
        <color indexed="62"/>
      </left>
      <right style="thin">
        <color indexed="62"/>
      </right>
      <top style="thin">
        <color indexed="62"/>
      </top>
      <bottom style="thin">
        <color indexed="62"/>
      </bottom>
      <diagonal/>
    </border>
    <border>
      <left style="thin">
        <color indexed="62"/>
      </left>
      <right style="thick">
        <color indexed="62"/>
      </right>
      <top style="thin">
        <color indexed="62"/>
      </top>
      <bottom style="thin">
        <color indexed="62"/>
      </bottom>
      <diagonal/>
    </border>
    <border>
      <left style="thick">
        <color indexed="62"/>
      </left>
      <right style="thick">
        <color indexed="62"/>
      </right>
      <top style="thin">
        <color indexed="62"/>
      </top>
      <bottom style="thick">
        <color indexed="62"/>
      </bottom>
      <diagonal/>
    </border>
    <border>
      <left style="thick">
        <color indexed="64"/>
      </left>
      <right style="thick">
        <color indexed="64"/>
      </right>
      <top/>
      <bottom style="double">
        <color indexed="10"/>
      </bottom>
      <diagonal/>
    </border>
    <border>
      <left style="thick">
        <color indexed="64"/>
      </left>
      <right/>
      <top/>
      <bottom style="double">
        <color indexed="10"/>
      </bottom>
      <diagonal/>
    </border>
    <border>
      <left style="thick">
        <color indexed="10"/>
      </left>
      <right style="thin">
        <color indexed="10"/>
      </right>
      <top style="thin">
        <color indexed="10"/>
      </top>
      <bottom style="thick">
        <color indexed="10"/>
      </bottom>
      <diagonal/>
    </border>
    <border>
      <left style="thin">
        <color indexed="10"/>
      </left>
      <right style="thin">
        <color indexed="10"/>
      </right>
      <top style="thin">
        <color indexed="10"/>
      </top>
      <bottom style="thick">
        <color indexed="10"/>
      </bottom>
      <diagonal/>
    </border>
    <border>
      <left style="thin">
        <color indexed="10"/>
      </left>
      <right style="thick">
        <color indexed="10"/>
      </right>
      <top style="thin">
        <color indexed="10"/>
      </top>
      <bottom style="thick">
        <color indexed="10"/>
      </bottom>
      <diagonal/>
    </border>
    <border>
      <left/>
      <right style="thin">
        <color indexed="62"/>
      </right>
      <top style="thin">
        <color indexed="62"/>
      </top>
      <bottom style="thick">
        <color indexed="62"/>
      </bottom>
      <diagonal/>
    </border>
    <border>
      <left style="thin">
        <color indexed="62"/>
      </left>
      <right style="thin">
        <color indexed="62"/>
      </right>
      <top style="thin">
        <color indexed="62"/>
      </top>
      <bottom style="thick">
        <color indexed="62"/>
      </bottom>
      <diagonal/>
    </border>
    <border>
      <left style="thin">
        <color indexed="62"/>
      </left>
      <right style="thick">
        <color indexed="62"/>
      </right>
      <top style="thin">
        <color indexed="62"/>
      </top>
      <bottom style="thick">
        <color indexed="62"/>
      </bottom>
      <diagonal/>
    </border>
    <border>
      <left style="thick">
        <color indexed="10"/>
      </left>
      <right style="hair">
        <color indexed="10"/>
      </right>
      <top style="double">
        <color indexed="10"/>
      </top>
      <bottom style="hair">
        <color indexed="10"/>
      </bottom>
      <diagonal/>
    </border>
    <border>
      <left style="hair">
        <color indexed="10"/>
      </left>
      <right style="hair">
        <color indexed="10"/>
      </right>
      <top style="double">
        <color indexed="10"/>
      </top>
      <bottom style="hair">
        <color indexed="10"/>
      </bottom>
      <diagonal/>
    </border>
    <border>
      <left style="hair">
        <color indexed="10"/>
      </left>
      <right style="thick">
        <color indexed="10"/>
      </right>
      <top style="double">
        <color indexed="10"/>
      </top>
      <bottom style="hair">
        <color indexed="10"/>
      </bottom>
      <diagonal/>
    </border>
    <border>
      <left style="thick">
        <color indexed="10"/>
      </left>
      <right style="thin">
        <color indexed="49"/>
      </right>
      <top/>
      <bottom style="thin">
        <color indexed="49"/>
      </bottom>
      <diagonal/>
    </border>
    <border>
      <left style="thin">
        <color indexed="49"/>
      </left>
      <right style="thin">
        <color indexed="49"/>
      </right>
      <top/>
      <bottom style="thin">
        <color indexed="49"/>
      </bottom>
      <diagonal/>
    </border>
    <border>
      <left style="thin">
        <color indexed="49"/>
      </left>
      <right style="medium">
        <color indexed="10"/>
      </right>
      <top style="thick">
        <color indexed="10"/>
      </top>
      <bottom style="thin">
        <color indexed="49"/>
      </bottom>
      <diagonal/>
    </border>
    <border>
      <left/>
      <right style="thin">
        <color indexed="49"/>
      </right>
      <top/>
      <bottom style="thin">
        <color indexed="49"/>
      </bottom>
      <diagonal/>
    </border>
    <border>
      <left style="thin">
        <color indexed="49"/>
      </left>
      <right style="thick">
        <color indexed="49"/>
      </right>
      <top/>
      <bottom style="thin">
        <color indexed="49"/>
      </bottom>
      <diagonal/>
    </border>
    <border>
      <left style="thick">
        <color indexed="10"/>
      </left>
      <right style="hair">
        <color indexed="10"/>
      </right>
      <top style="hair">
        <color indexed="10"/>
      </top>
      <bottom style="hair">
        <color indexed="10"/>
      </bottom>
      <diagonal/>
    </border>
    <border>
      <left style="hair">
        <color indexed="10"/>
      </left>
      <right style="hair">
        <color indexed="10"/>
      </right>
      <top style="hair">
        <color indexed="10"/>
      </top>
      <bottom style="hair">
        <color indexed="10"/>
      </bottom>
      <diagonal/>
    </border>
    <border>
      <left style="hair">
        <color indexed="10"/>
      </left>
      <right style="thick">
        <color indexed="10"/>
      </right>
      <top style="hair">
        <color indexed="10"/>
      </top>
      <bottom style="hair">
        <color indexed="10"/>
      </bottom>
      <diagonal/>
    </border>
    <border>
      <left style="thick">
        <color indexed="10"/>
      </left>
      <right style="thin">
        <color indexed="49"/>
      </right>
      <top style="thin">
        <color indexed="49"/>
      </top>
      <bottom style="thin">
        <color indexed="49"/>
      </bottom>
      <diagonal/>
    </border>
    <border>
      <left style="thin">
        <color indexed="49"/>
      </left>
      <right style="thin">
        <color indexed="49"/>
      </right>
      <top style="thin">
        <color indexed="49"/>
      </top>
      <bottom style="thin">
        <color indexed="49"/>
      </bottom>
      <diagonal/>
    </border>
    <border>
      <left style="thin">
        <color indexed="49"/>
      </left>
      <right style="medium">
        <color indexed="10"/>
      </right>
      <top style="thin">
        <color indexed="49"/>
      </top>
      <bottom style="thin">
        <color indexed="49"/>
      </bottom>
      <diagonal/>
    </border>
    <border>
      <left/>
      <right style="thin">
        <color indexed="49"/>
      </right>
      <top style="thin">
        <color indexed="49"/>
      </top>
      <bottom style="thin">
        <color indexed="49"/>
      </bottom>
      <diagonal/>
    </border>
    <border>
      <left style="thin">
        <color indexed="49"/>
      </left>
      <right style="thick">
        <color indexed="49"/>
      </right>
      <top style="thin">
        <color indexed="49"/>
      </top>
      <bottom style="thin">
        <color indexed="49"/>
      </bottom>
      <diagonal/>
    </border>
    <border>
      <left style="thick">
        <color indexed="10"/>
      </left>
      <right style="hair">
        <color indexed="10"/>
      </right>
      <top style="hair">
        <color indexed="10"/>
      </top>
      <bottom style="thick">
        <color indexed="10"/>
      </bottom>
      <diagonal/>
    </border>
    <border>
      <left style="hair">
        <color indexed="10"/>
      </left>
      <right style="hair">
        <color indexed="10"/>
      </right>
      <top style="hair">
        <color indexed="10"/>
      </top>
      <bottom/>
      <diagonal/>
    </border>
    <border>
      <left style="hair">
        <color indexed="10"/>
      </left>
      <right style="hair">
        <color indexed="10"/>
      </right>
      <top style="hair">
        <color indexed="10"/>
      </top>
      <bottom style="thick">
        <color indexed="10"/>
      </bottom>
      <diagonal/>
    </border>
    <border>
      <left style="hair">
        <color indexed="10"/>
      </left>
      <right style="thick">
        <color indexed="10"/>
      </right>
      <top style="hair">
        <color indexed="10"/>
      </top>
      <bottom style="thick">
        <color indexed="10"/>
      </bottom>
      <diagonal/>
    </border>
    <border>
      <left style="thick">
        <color indexed="10"/>
      </left>
      <right style="hair">
        <color indexed="10"/>
      </right>
      <top style="thick">
        <color indexed="10"/>
      </top>
      <bottom style="hair">
        <color indexed="10"/>
      </bottom>
      <diagonal/>
    </border>
    <border>
      <left style="hair">
        <color indexed="10"/>
      </left>
      <right style="hair">
        <color indexed="10"/>
      </right>
      <top style="thick">
        <color indexed="10"/>
      </top>
      <bottom style="hair">
        <color indexed="10"/>
      </bottom>
      <diagonal/>
    </border>
    <border>
      <left style="hair">
        <color indexed="10"/>
      </left>
      <right style="thick">
        <color indexed="10"/>
      </right>
      <top style="thick">
        <color indexed="10"/>
      </top>
      <bottom style="hair">
        <color indexed="10"/>
      </bottom>
      <diagonal/>
    </border>
    <border>
      <left style="hair">
        <color indexed="10"/>
      </left>
      <right style="hair">
        <color indexed="10"/>
      </right>
      <top/>
      <bottom style="hair">
        <color indexed="10"/>
      </bottom>
      <diagonal/>
    </border>
    <border>
      <left style="thick">
        <color indexed="10"/>
      </left>
      <right style="hair">
        <color indexed="10"/>
      </right>
      <top/>
      <bottom style="hair">
        <color indexed="10"/>
      </bottom>
      <diagonal/>
    </border>
    <border>
      <left style="thick">
        <color indexed="10"/>
      </left>
      <right style="hair">
        <color indexed="10"/>
      </right>
      <top style="hair">
        <color indexed="10"/>
      </top>
      <bottom/>
      <diagonal/>
    </border>
    <border>
      <left style="thick">
        <color indexed="10"/>
      </left>
      <right style="thin">
        <color indexed="49"/>
      </right>
      <top style="thin">
        <color indexed="49"/>
      </top>
      <bottom style="thin">
        <color indexed="15"/>
      </bottom>
      <diagonal/>
    </border>
    <border>
      <left style="thin">
        <color indexed="49"/>
      </left>
      <right style="thin">
        <color indexed="49"/>
      </right>
      <top style="thin">
        <color indexed="49"/>
      </top>
      <bottom style="thin">
        <color indexed="15"/>
      </bottom>
      <diagonal/>
    </border>
    <border>
      <left style="thin">
        <color indexed="49"/>
      </left>
      <right style="medium">
        <color indexed="10"/>
      </right>
      <top style="thin">
        <color indexed="49"/>
      </top>
      <bottom style="thin">
        <color indexed="15"/>
      </bottom>
      <diagonal/>
    </border>
    <border>
      <left/>
      <right style="thin">
        <color indexed="49"/>
      </right>
      <top style="thin">
        <color indexed="49"/>
      </top>
      <bottom style="thin">
        <color indexed="15"/>
      </bottom>
      <diagonal/>
    </border>
    <border>
      <left style="thin">
        <color indexed="49"/>
      </left>
      <right style="medium">
        <color indexed="10"/>
      </right>
      <top/>
      <bottom style="thin">
        <color indexed="49"/>
      </bottom>
      <diagonal/>
    </border>
    <border>
      <left style="thick">
        <color indexed="10"/>
      </left>
      <right style="thin">
        <color indexed="49"/>
      </right>
      <top style="thin">
        <color indexed="49"/>
      </top>
      <bottom style="thick">
        <color indexed="49"/>
      </bottom>
      <diagonal/>
    </border>
    <border>
      <left style="thin">
        <color indexed="49"/>
      </left>
      <right style="thin">
        <color indexed="49"/>
      </right>
      <top style="thin">
        <color indexed="49"/>
      </top>
      <bottom style="thick">
        <color indexed="49"/>
      </bottom>
      <diagonal/>
    </border>
    <border>
      <left style="thin">
        <color indexed="49"/>
      </left>
      <right style="medium">
        <color indexed="10"/>
      </right>
      <top style="thin">
        <color indexed="49"/>
      </top>
      <bottom style="thick">
        <color indexed="49"/>
      </bottom>
      <diagonal/>
    </border>
    <border>
      <left/>
      <right style="thin">
        <color indexed="49"/>
      </right>
      <top style="thin">
        <color indexed="49"/>
      </top>
      <bottom style="thick">
        <color indexed="49"/>
      </bottom>
      <diagonal/>
    </border>
    <border>
      <left style="thin">
        <color indexed="49"/>
      </left>
      <right style="thick">
        <color indexed="49"/>
      </right>
      <top style="thin">
        <color indexed="49"/>
      </top>
      <bottom style="thick">
        <color indexed="49"/>
      </bottom>
      <diagonal/>
    </border>
    <border>
      <left style="thick">
        <color rgb="FFFF0000"/>
      </left>
      <right style="hair">
        <color rgb="FFFF0000"/>
      </right>
      <top style="thick">
        <color rgb="FFFF0000"/>
      </top>
      <bottom style="hair">
        <color rgb="FFFF0000"/>
      </bottom>
      <diagonal/>
    </border>
    <border>
      <left style="hair">
        <color rgb="FFFF0000"/>
      </left>
      <right style="hair">
        <color rgb="FFFF0000"/>
      </right>
      <top style="thick">
        <color rgb="FFFF0000"/>
      </top>
      <bottom style="hair">
        <color rgb="FFFF0000"/>
      </bottom>
      <diagonal/>
    </border>
    <border>
      <left style="thick">
        <color rgb="FFFF0000"/>
      </left>
      <right style="thin">
        <color rgb="FF33CCCC"/>
      </right>
      <top style="thin">
        <color rgb="FF33CCCC"/>
      </top>
      <bottom style="thin">
        <color rgb="FF33CCCC"/>
      </bottom>
      <diagonal/>
    </border>
    <border>
      <left style="thin">
        <color rgb="FF33CCCC"/>
      </left>
      <right style="thin">
        <color rgb="FF33CCCC"/>
      </right>
      <top style="thin">
        <color rgb="FF33CCCC"/>
      </top>
      <bottom style="thin">
        <color rgb="FF33CCCC"/>
      </bottom>
      <diagonal/>
    </border>
    <border>
      <left style="thin">
        <color rgb="FF33CCCC"/>
      </left>
      <right style="medium">
        <color rgb="FFFF0000"/>
      </right>
      <top style="thin">
        <color rgb="FF33CCCC"/>
      </top>
      <bottom style="thin">
        <color rgb="FF33CCCC"/>
      </bottom>
      <diagonal/>
    </border>
    <border>
      <left/>
      <right style="thin">
        <color rgb="FF33CCCC"/>
      </right>
      <top style="thin">
        <color rgb="FF33CCCC"/>
      </top>
      <bottom style="thin">
        <color rgb="FF33CCCC"/>
      </bottom>
      <diagonal/>
    </border>
    <border>
      <left style="thin">
        <color rgb="FF33CCCC"/>
      </left>
      <right style="thick">
        <color rgb="FF33CCCC"/>
      </right>
      <top style="thin">
        <color rgb="FF33CCCC"/>
      </top>
      <bottom style="thin">
        <color rgb="FF33CCCC"/>
      </bottom>
      <diagonal/>
    </border>
    <border>
      <left style="thick">
        <color rgb="FFFF0000"/>
      </left>
      <right style="hair">
        <color rgb="FFFF0000"/>
      </right>
      <top style="hair">
        <color rgb="FFFF0000"/>
      </top>
      <bottom style="hair">
        <color rgb="FFFF0000"/>
      </bottom>
      <diagonal/>
    </border>
    <border>
      <left style="hair">
        <color rgb="FFFF0000"/>
      </left>
      <right style="hair">
        <color rgb="FFFF0000"/>
      </right>
      <top style="hair">
        <color rgb="FFFF0000"/>
      </top>
      <bottom style="hair">
        <color rgb="FFFF0000"/>
      </bottom>
      <diagonal/>
    </border>
    <border>
      <left style="hair">
        <color rgb="FFFF0000"/>
      </left>
      <right style="hair">
        <color rgb="FFFF0000"/>
      </right>
      <top style="hair">
        <color rgb="FFFF0000"/>
      </top>
      <bottom/>
      <diagonal/>
    </border>
    <border>
      <left style="hair">
        <color theme="3"/>
      </left>
      <right style="hair">
        <color theme="3"/>
      </right>
      <top style="hair">
        <color theme="3"/>
      </top>
      <bottom style="hair">
        <color theme="3"/>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0" fontId="20" fillId="0" borderId="0"/>
  </cellStyleXfs>
  <cellXfs count="459">
    <xf numFmtId="0" fontId="0" fillId="0" borderId="0" xfId="0"/>
    <xf numFmtId="0" fontId="10" fillId="0" borderId="10" xfId="0" applyFont="1" applyBorder="1" applyAlignment="1">
      <alignment horizontal="center" vertical="center"/>
    </xf>
    <xf numFmtId="0" fontId="10" fillId="0" borderId="1" xfId="0" applyFont="1" applyBorder="1" applyAlignment="1">
      <alignment horizontal="center" vertical="center"/>
    </xf>
    <xf numFmtId="164" fontId="8" fillId="0" borderId="1" xfId="0" applyNumberFormat="1" applyFont="1" applyBorder="1" applyAlignment="1">
      <alignment horizontal="center" vertical="center"/>
    </xf>
    <xf numFmtId="0" fontId="10" fillId="0" borderId="1" xfId="0" quotePrefix="1" applyFont="1" applyBorder="1" applyAlignment="1">
      <alignment horizontal="center" vertical="center"/>
    </xf>
    <xf numFmtId="0" fontId="0" fillId="3" borderId="0" xfId="0" applyFill="1" applyAlignment="1">
      <alignment horizontal="right" vertical="top"/>
    </xf>
    <xf numFmtId="0" fontId="0" fillId="3" borderId="0" xfId="0" applyFill="1" applyAlignment="1">
      <alignment vertical="top"/>
    </xf>
    <xf numFmtId="0" fontId="2" fillId="3" borderId="0" xfId="0" applyFont="1" applyFill="1" applyAlignment="1">
      <alignment horizontal="right" vertical="top"/>
    </xf>
    <xf numFmtId="0" fontId="10" fillId="3" borderId="0" xfId="0" applyFont="1" applyFill="1" applyAlignment="1">
      <alignment vertical="top"/>
    </xf>
    <xf numFmtId="0" fontId="15" fillId="3" borderId="0" xfId="0" applyFont="1" applyFill="1" applyAlignment="1">
      <alignment horizontal="right" vertical="top"/>
    </xf>
    <xf numFmtId="2" fontId="16" fillId="4" borderId="0" xfId="0" applyNumberFormat="1" applyFont="1" applyFill="1" applyAlignment="1">
      <alignment vertical="top"/>
    </xf>
    <xf numFmtId="0" fontId="2" fillId="3" borderId="0" xfId="0" applyFont="1" applyFill="1" applyAlignment="1">
      <alignment vertical="top"/>
    </xf>
    <xf numFmtId="0" fontId="10" fillId="5" borderId="0" xfId="0" applyFont="1" applyFill="1" applyAlignment="1">
      <alignment vertical="top"/>
    </xf>
    <xf numFmtId="0" fontId="0" fillId="5" borderId="0" xfId="0" applyFill="1" applyAlignment="1">
      <alignment vertical="top"/>
    </xf>
    <xf numFmtId="2" fontId="18" fillId="4" borderId="0" xfId="0" applyNumberFormat="1" applyFont="1" applyFill="1" applyAlignment="1">
      <alignment vertical="top"/>
    </xf>
    <xf numFmtId="166" fontId="0" fillId="3" borderId="0" xfId="0" applyNumberFormat="1" applyFill="1" applyAlignment="1">
      <alignment vertical="top"/>
    </xf>
    <xf numFmtId="0" fontId="19" fillId="3" borderId="0" xfId="0" applyFont="1" applyFill="1" applyAlignment="1">
      <alignment vertical="top"/>
    </xf>
    <xf numFmtId="164" fontId="0" fillId="3" borderId="0" xfId="0" applyNumberFormat="1" applyFill="1" applyAlignment="1">
      <alignment vertical="top"/>
    </xf>
    <xf numFmtId="0" fontId="10" fillId="6" borderId="0" xfId="0" applyFont="1" applyFill="1" applyAlignment="1">
      <alignment vertical="top"/>
    </xf>
    <xf numFmtId="0" fontId="0" fillId="6" borderId="0" xfId="0" applyFill="1" applyAlignment="1">
      <alignment vertical="top"/>
    </xf>
    <xf numFmtId="0" fontId="2" fillId="6" borderId="0" xfId="0" applyFont="1" applyFill="1" applyAlignment="1">
      <alignment horizontal="right" vertical="top"/>
    </xf>
    <xf numFmtId="0" fontId="2" fillId="6" borderId="0" xfId="0" applyFont="1" applyFill="1" applyAlignment="1">
      <alignment vertical="top"/>
    </xf>
    <xf numFmtId="0" fontId="0" fillId="6" borderId="0" xfId="0" applyFill="1"/>
    <xf numFmtId="0" fontId="22" fillId="8" borderId="16" xfId="1" applyFont="1" applyFill="1" applyBorder="1" applyAlignment="1">
      <alignment horizontal="center" vertical="center" wrapText="1"/>
    </xf>
    <xf numFmtId="0" fontId="22" fillId="8" borderId="17" xfId="1" applyFont="1" applyFill="1" applyBorder="1" applyAlignment="1">
      <alignment horizontal="center" vertical="center" wrapText="1"/>
    </xf>
    <xf numFmtId="0" fontId="22" fillId="8" borderId="18" xfId="1" applyFont="1" applyFill="1" applyBorder="1" applyAlignment="1">
      <alignment horizontal="center" vertical="center" wrapText="1"/>
    </xf>
    <xf numFmtId="0" fontId="23" fillId="8" borderId="19" xfId="1" applyFont="1" applyFill="1" applyBorder="1" applyAlignment="1">
      <alignment horizontal="center" vertical="center" wrapText="1"/>
    </xf>
    <xf numFmtId="0" fontId="23" fillId="8" borderId="20" xfId="1" applyFont="1" applyFill="1" applyBorder="1" applyAlignment="1">
      <alignment horizontal="center" vertical="center" wrapText="1"/>
    </xf>
    <xf numFmtId="0" fontId="22" fillId="8" borderId="20" xfId="1" applyFont="1" applyFill="1" applyBorder="1" applyAlignment="1">
      <alignment horizontal="center" vertical="center" wrapText="1"/>
    </xf>
    <xf numFmtId="0" fontId="24" fillId="9" borderId="20" xfId="1" applyFont="1" applyFill="1" applyBorder="1" applyAlignment="1">
      <alignment horizontal="center" vertical="center" wrapText="1"/>
    </xf>
    <xf numFmtId="0" fontId="22" fillId="8" borderId="21" xfId="1" applyFont="1" applyFill="1" applyBorder="1" applyAlignment="1">
      <alignment horizontal="center" vertical="center" wrapText="1"/>
    </xf>
    <xf numFmtId="0" fontId="21" fillId="8" borderId="0" xfId="1" applyFont="1" applyFill="1" applyAlignment="1">
      <alignment horizontal="center" vertical="center" wrapText="1"/>
    </xf>
    <xf numFmtId="49" fontId="25" fillId="8" borderId="24" xfId="1" applyNumberFormat="1" applyFont="1" applyFill="1" applyBorder="1" applyAlignment="1">
      <alignment horizontal="center" vertical="center" wrapText="1"/>
    </xf>
    <xf numFmtId="49" fontId="25" fillId="8" borderId="25" xfId="1" applyNumberFormat="1" applyFont="1" applyFill="1" applyBorder="1" applyAlignment="1">
      <alignment horizontal="center" vertical="center" wrapText="1"/>
    </xf>
    <xf numFmtId="49" fontId="26" fillId="8" borderId="25" xfId="1" applyNumberFormat="1" applyFont="1" applyFill="1" applyBorder="1" applyAlignment="1">
      <alignment horizontal="center" vertical="center" wrapText="1"/>
    </xf>
    <xf numFmtId="49" fontId="26" fillId="8" borderId="26" xfId="1" applyNumberFormat="1" applyFont="1" applyFill="1" applyBorder="1" applyAlignment="1">
      <alignment horizontal="center" vertical="center" wrapText="1"/>
    </xf>
    <xf numFmtId="49" fontId="27" fillId="8" borderId="27" xfId="1" applyNumberFormat="1" applyFont="1" applyFill="1" applyBorder="1" applyAlignment="1">
      <alignment horizontal="center" vertical="center" wrapText="1"/>
    </xf>
    <xf numFmtId="49" fontId="27" fillId="8" borderId="28" xfId="1" applyNumberFormat="1" applyFont="1" applyFill="1" applyBorder="1" applyAlignment="1">
      <alignment horizontal="center" vertical="center" wrapText="1"/>
    </xf>
    <xf numFmtId="49" fontId="26" fillId="8" borderId="28" xfId="1" applyNumberFormat="1" applyFont="1" applyFill="1" applyBorder="1" applyAlignment="1">
      <alignment horizontal="center" vertical="center" wrapText="1"/>
    </xf>
    <xf numFmtId="49" fontId="26" fillId="8" borderId="29" xfId="1" applyNumberFormat="1" applyFont="1" applyFill="1" applyBorder="1" applyAlignment="1">
      <alignment horizontal="center" vertical="center" wrapText="1"/>
    </xf>
    <xf numFmtId="49" fontId="28" fillId="9" borderId="29" xfId="1" applyNumberFormat="1" applyFont="1" applyFill="1" applyBorder="1" applyAlignment="1">
      <alignment horizontal="center" vertical="center" wrapText="1"/>
    </xf>
    <xf numFmtId="0" fontId="22" fillId="8" borderId="30" xfId="1" applyFont="1" applyFill="1" applyBorder="1" applyAlignment="1">
      <alignment horizontal="center" vertical="center" wrapText="1"/>
    </xf>
    <xf numFmtId="0" fontId="26" fillId="8" borderId="33" xfId="1" applyFont="1" applyFill="1" applyBorder="1" applyAlignment="1">
      <alignment horizontal="center" vertical="center" wrapText="1"/>
    </xf>
    <xf numFmtId="0" fontId="26" fillId="8" borderId="34" xfId="1" applyFont="1" applyFill="1" applyBorder="1" applyAlignment="1">
      <alignment horizontal="center" vertical="center" wrapText="1"/>
    </xf>
    <xf numFmtId="0" fontId="26" fillId="8" borderId="35" xfId="1" applyFont="1" applyFill="1" applyBorder="1" applyAlignment="1">
      <alignment horizontal="center" vertical="center" wrapText="1"/>
    </xf>
    <xf numFmtId="0" fontId="27" fillId="8" borderId="36" xfId="1" applyFont="1" applyFill="1" applyBorder="1" applyAlignment="1">
      <alignment horizontal="center" vertical="center" wrapText="1"/>
    </xf>
    <xf numFmtId="0" fontId="27" fillId="8" borderId="37" xfId="1" applyFont="1" applyFill="1" applyBorder="1" applyAlignment="1">
      <alignment horizontal="center" vertical="center" wrapText="1"/>
    </xf>
    <xf numFmtId="0" fontId="26" fillId="8" borderId="37" xfId="1" applyFont="1" applyFill="1" applyBorder="1" applyAlignment="1">
      <alignment horizontal="center" vertical="center" wrapText="1"/>
    </xf>
    <xf numFmtId="0" fontId="26" fillId="8" borderId="38" xfId="1" applyFont="1" applyFill="1" applyBorder="1" applyAlignment="1">
      <alignment horizontal="center" vertical="center" wrapText="1"/>
    </xf>
    <xf numFmtId="0" fontId="28" fillId="9" borderId="38" xfId="1" applyFont="1" applyFill="1" applyBorder="1" applyAlignment="1">
      <alignment horizontal="center" vertical="center" wrapText="1"/>
    </xf>
    <xf numFmtId="0" fontId="29" fillId="8" borderId="39" xfId="1" applyFont="1" applyFill="1" applyBorder="1"/>
    <xf numFmtId="0" fontId="29" fillId="8" borderId="40" xfId="1" applyFont="1" applyFill="1" applyBorder="1" applyAlignment="1">
      <alignment horizontal="center"/>
    </xf>
    <xf numFmtId="0" fontId="30" fillId="8" borderId="40" xfId="1" applyFont="1" applyFill="1" applyBorder="1" applyAlignment="1">
      <alignment horizontal="center" vertical="center"/>
    </xf>
    <xf numFmtId="168" fontId="30" fillId="8" borderId="40" xfId="1" applyNumberFormat="1" applyFont="1" applyFill="1" applyBorder="1" applyAlignment="1">
      <alignment horizontal="center" vertical="center"/>
    </xf>
    <xf numFmtId="167" fontId="30" fillId="8" borderId="40" xfId="1" applyNumberFormat="1" applyFont="1" applyFill="1" applyBorder="1" applyAlignment="1">
      <alignment horizontal="center" vertical="center"/>
    </xf>
    <xf numFmtId="167" fontId="30" fillId="8" borderId="41" xfId="1" applyNumberFormat="1" applyFont="1" applyFill="1" applyBorder="1" applyAlignment="1">
      <alignment horizontal="center" vertical="center"/>
    </xf>
    <xf numFmtId="0" fontId="31" fillId="8" borderId="42" xfId="1" applyFont="1" applyFill="1" applyBorder="1" applyAlignment="1">
      <alignment horizontal="center"/>
    </xf>
    <xf numFmtId="0" fontId="31" fillId="8" borderId="43" xfId="1" applyFont="1" applyFill="1" applyBorder="1" applyAlignment="1">
      <alignment horizontal="center"/>
    </xf>
    <xf numFmtId="0" fontId="31" fillId="8" borderId="44" xfId="1" applyFont="1" applyFill="1" applyBorder="1" applyAlignment="1">
      <alignment horizontal="center"/>
    </xf>
    <xf numFmtId="0" fontId="31" fillId="8" borderId="45" xfId="1" applyFont="1" applyFill="1" applyBorder="1" applyAlignment="1">
      <alignment horizontal="center"/>
    </xf>
    <xf numFmtId="1" fontId="31" fillId="8" borderId="43" xfId="1" applyNumberFormat="1" applyFont="1" applyFill="1" applyBorder="1" applyAlignment="1">
      <alignment horizontal="center"/>
    </xf>
    <xf numFmtId="0" fontId="31" fillId="8" borderId="46" xfId="1" applyFont="1" applyFill="1" applyBorder="1" applyAlignment="1">
      <alignment horizontal="center"/>
    </xf>
    <xf numFmtId="0" fontId="31" fillId="8" borderId="0" xfId="1" applyFont="1" applyFill="1" applyAlignment="1">
      <alignment horizontal="center"/>
    </xf>
    <xf numFmtId="0" fontId="31" fillId="8" borderId="0" xfId="1" applyFont="1" applyFill="1"/>
    <xf numFmtId="0" fontId="29" fillId="8" borderId="47" xfId="1" applyFont="1" applyFill="1" applyBorder="1"/>
    <xf numFmtId="0" fontId="29" fillId="8" borderId="48" xfId="1" applyFont="1" applyFill="1" applyBorder="1" applyAlignment="1">
      <alignment horizontal="center"/>
    </xf>
    <xf numFmtId="0" fontId="30" fillId="8" borderId="48" xfId="1" applyFont="1" applyFill="1" applyBorder="1" applyAlignment="1">
      <alignment horizontal="center" vertical="center"/>
    </xf>
    <xf numFmtId="168" fontId="30" fillId="8" borderId="48" xfId="1" applyNumberFormat="1" applyFont="1" applyFill="1" applyBorder="1" applyAlignment="1">
      <alignment horizontal="center" vertical="center"/>
    </xf>
    <xf numFmtId="167" fontId="30" fillId="8" borderId="48" xfId="1" applyNumberFormat="1" applyFont="1" applyFill="1" applyBorder="1" applyAlignment="1">
      <alignment horizontal="center" vertical="center"/>
    </xf>
    <xf numFmtId="167" fontId="30" fillId="8" borderId="49" xfId="1" applyNumberFormat="1" applyFont="1" applyFill="1" applyBorder="1" applyAlignment="1">
      <alignment horizontal="center" vertical="center"/>
    </xf>
    <xf numFmtId="0" fontId="31" fillId="8" borderId="50" xfId="1" applyFont="1" applyFill="1" applyBorder="1" applyAlignment="1">
      <alignment horizontal="center"/>
    </xf>
    <xf numFmtId="0" fontId="31" fillId="8" borderId="51" xfId="1" applyFont="1" applyFill="1" applyBorder="1" applyAlignment="1">
      <alignment horizontal="center"/>
    </xf>
    <xf numFmtId="0" fontId="31" fillId="8" borderId="52" xfId="1" applyFont="1" applyFill="1" applyBorder="1" applyAlignment="1">
      <alignment horizontal="center"/>
    </xf>
    <xf numFmtId="0" fontId="31" fillId="8" borderId="53" xfId="1" applyFont="1" applyFill="1" applyBorder="1" applyAlignment="1">
      <alignment horizontal="center"/>
    </xf>
    <xf numFmtId="1" fontId="31" fillId="8" borderId="51" xfId="1" applyNumberFormat="1" applyFont="1" applyFill="1" applyBorder="1" applyAlignment="1">
      <alignment horizontal="center"/>
    </xf>
    <xf numFmtId="0" fontId="31" fillId="8" borderId="54" xfId="1" applyFont="1" applyFill="1" applyBorder="1" applyAlignment="1">
      <alignment horizontal="center"/>
    </xf>
    <xf numFmtId="1" fontId="30" fillId="8" borderId="48" xfId="1" applyNumberFormat="1" applyFont="1" applyFill="1" applyBorder="1" applyAlignment="1">
      <alignment horizontal="center" vertical="center"/>
    </xf>
    <xf numFmtId="0" fontId="29" fillId="8" borderId="55" xfId="1" applyFont="1" applyFill="1" applyBorder="1"/>
    <xf numFmtId="0" fontId="29" fillId="8" borderId="56" xfId="1" applyFont="1" applyFill="1" applyBorder="1" applyAlignment="1">
      <alignment horizontal="center"/>
    </xf>
    <xf numFmtId="0" fontId="30" fillId="8" borderId="57" xfId="1" applyFont="1" applyFill="1" applyBorder="1" applyAlignment="1">
      <alignment horizontal="center" vertical="center"/>
    </xf>
    <xf numFmtId="1" fontId="30" fillId="8" borderId="57" xfId="1" applyNumberFormat="1" applyFont="1" applyFill="1" applyBorder="1" applyAlignment="1">
      <alignment horizontal="center" vertical="center"/>
    </xf>
    <xf numFmtId="167" fontId="30" fillId="8" borderId="57" xfId="1" applyNumberFormat="1" applyFont="1" applyFill="1" applyBorder="1" applyAlignment="1">
      <alignment horizontal="center" vertical="center"/>
    </xf>
    <xf numFmtId="167" fontId="30" fillId="8" borderId="58" xfId="1" applyNumberFormat="1" applyFont="1" applyFill="1" applyBorder="1" applyAlignment="1">
      <alignment horizontal="center" vertical="center"/>
    </xf>
    <xf numFmtId="0" fontId="29" fillId="8" borderId="59" xfId="1" applyFont="1" applyFill="1" applyBorder="1"/>
    <xf numFmtId="0" fontId="29" fillId="8" borderId="60" xfId="1" applyFont="1" applyFill="1" applyBorder="1" applyAlignment="1">
      <alignment horizontal="center"/>
    </xf>
    <xf numFmtId="0" fontId="30" fillId="8" borderId="60" xfId="1" applyFont="1" applyFill="1" applyBorder="1" applyAlignment="1">
      <alignment horizontal="center" vertical="center"/>
    </xf>
    <xf numFmtId="168" fontId="30" fillId="8" borderId="60" xfId="1" applyNumberFormat="1" applyFont="1" applyFill="1" applyBorder="1" applyAlignment="1">
      <alignment horizontal="center" vertical="center"/>
    </xf>
    <xf numFmtId="167" fontId="30" fillId="8" borderId="60" xfId="1" applyNumberFormat="1" applyFont="1" applyFill="1" applyBorder="1" applyAlignment="1">
      <alignment horizontal="center" vertical="center"/>
    </xf>
    <xf numFmtId="167" fontId="30" fillId="8" borderId="61" xfId="1" applyNumberFormat="1" applyFont="1" applyFill="1" applyBorder="1" applyAlignment="1">
      <alignment horizontal="center" vertical="center"/>
    </xf>
    <xf numFmtId="0" fontId="29" fillId="8" borderId="57" xfId="1" applyFont="1" applyFill="1" applyBorder="1" applyAlignment="1">
      <alignment horizontal="center"/>
    </xf>
    <xf numFmtId="0" fontId="29" fillId="8" borderId="62" xfId="1" applyFont="1" applyFill="1" applyBorder="1" applyAlignment="1">
      <alignment horizontal="center"/>
    </xf>
    <xf numFmtId="0" fontId="32" fillId="8" borderId="59" xfId="1" applyFont="1" applyFill="1" applyBorder="1"/>
    <xf numFmtId="0" fontId="33" fillId="8" borderId="60" xfId="1" applyFont="1" applyFill="1" applyBorder="1" applyAlignment="1">
      <alignment horizontal="center" vertical="center"/>
    </xf>
    <xf numFmtId="1" fontId="33" fillId="8" borderId="60" xfId="1" applyNumberFormat="1" applyFont="1" applyFill="1" applyBorder="1" applyAlignment="1">
      <alignment horizontal="center" vertical="center"/>
    </xf>
    <xf numFmtId="167" fontId="33" fillId="8" borderId="60" xfId="1" applyNumberFormat="1" applyFont="1" applyFill="1" applyBorder="1" applyAlignment="1">
      <alignment horizontal="center" vertical="center"/>
    </xf>
    <xf numFmtId="167" fontId="33" fillId="8" borderId="61" xfId="1" applyNumberFormat="1" applyFont="1" applyFill="1" applyBorder="1" applyAlignment="1">
      <alignment horizontal="center" vertical="center"/>
    </xf>
    <xf numFmtId="0" fontId="32" fillId="8" borderId="47" xfId="1" applyFont="1" applyFill="1" applyBorder="1"/>
    <xf numFmtId="0" fontId="33" fillId="8" borderId="48" xfId="1" applyFont="1" applyFill="1" applyBorder="1" applyAlignment="1">
      <alignment horizontal="center" vertical="center"/>
    </xf>
    <xf numFmtId="1" fontId="33" fillId="8" borderId="48" xfId="1" applyNumberFormat="1" applyFont="1" applyFill="1" applyBorder="1" applyAlignment="1">
      <alignment horizontal="center" vertical="center"/>
    </xf>
    <xf numFmtId="167" fontId="33" fillId="8" borderId="48" xfId="1" applyNumberFormat="1" applyFont="1" applyFill="1" applyBorder="1" applyAlignment="1">
      <alignment horizontal="center" vertical="center"/>
    </xf>
    <xf numFmtId="167" fontId="33" fillId="8" borderId="49" xfId="1" applyNumberFormat="1" applyFont="1" applyFill="1" applyBorder="1" applyAlignment="1">
      <alignment horizontal="center" vertical="center"/>
    </xf>
    <xf numFmtId="0" fontId="32" fillId="8" borderId="55" xfId="1" applyFont="1" applyFill="1" applyBorder="1"/>
    <xf numFmtId="0" fontId="33" fillId="8" borderId="56" xfId="1" applyFont="1" applyFill="1" applyBorder="1" applyAlignment="1">
      <alignment horizontal="center" vertical="center"/>
    </xf>
    <xf numFmtId="0" fontId="33" fillId="8" borderId="57" xfId="1" applyFont="1" applyFill="1" applyBorder="1" applyAlignment="1">
      <alignment horizontal="center" vertical="center"/>
    </xf>
    <xf numFmtId="1" fontId="33" fillId="8" borderId="57" xfId="1" applyNumberFormat="1" applyFont="1" applyFill="1" applyBorder="1" applyAlignment="1">
      <alignment horizontal="center" vertical="center"/>
    </xf>
    <xf numFmtId="167" fontId="33" fillId="8" borderId="57" xfId="1" applyNumberFormat="1" applyFont="1" applyFill="1" applyBorder="1" applyAlignment="1">
      <alignment horizontal="center" vertical="center"/>
    </xf>
    <xf numFmtId="167" fontId="33" fillId="8" borderId="58" xfId="1" applyNumberFormat="1" applyFont="1" applyFill="1" applyBorder="1" applyAlignment="1">
      <alignment horizontal="center" vertical="center"/>
    </xf>
    <xf numFmtId="0" fontId="33" fillId="8" borderId="62" xfId="1" applyFont="1" applyFill="1" applyBorder="1" applyAlignment="1">
      <alignment horizontal="center" vertical="center"/>
    </xf>
    <xf numFmtId="0" fontId="34" fillId="8" borderId="63" xfId="1" applyFont="1" applyFill="1" applyBorder="1"/>
    <xf numFmtId="0" fontId="35" fillId="8" borderId="62" xfId="1" applyFont="1" applyFill="1" applyBorder="1" applyAlignment="1">
      <alignment horizontal="center" vertical="center"/>
    </xf>
    <xf numFmtId="1" fontId="35" fillId="8" borderId="62" xfId="1" applyNumberFormat="1" applyFont="1" applyFill="1" applyBorder="1" applyAlignment="1">
      <alignment horizontal="center" vertical="center"/>
    </xf>
    <xf numFmtId="167" fontId="35" fillId="8" borderId="62" xfId="1" applyNumberFormat="1" applyFont="1" applyFill="1" applyBorder="1" applyAlignment="1">
      <alignment horizontal="center" vertical="center"/>
    </xf>
    <xf numFmtId="0" fontId="34" fillId="8" borderId="47" xfId="1" applyFont="1" applyFill="1" applyBorder="1"/>
    <xf numFmtId="0" fontId="35" fillId="8" borderId="48" xfId="1" applyFont="1" applyFill="1" applyBorder="1" applyAlignment="1">
      <alignment horizontal="center" vertical="center"/>
    </xf>
    <xf numFmtId="1" fontId="35" fillId="8" borderId="48" xfId="1" applyNumberFormat="1" applyFont="1" applyFill="1" applyBorder="1" applyAlignment="1">
      <alignment horizontal="center" vertical="center"/>
    </xf>
    <xf numFmtId="167" fontId="35" fillId="8" borderId="48" xfId="1" applyNumberFormat="1" applyFont="1" applyFill="1" applyBorder="1" applyAlignment="1">
      <alignment horizontal="center" vertical="center"/>
    </xf>
    <xf numFmtId="0" fontId="34" fillId="8" borderId="64" xfId="1" applyFont="1" applyFill="1" applyBorder="1"/>
    <xf numFmtId="0" fontId="35" fillId="8" borderId="56" xfId="1" applyFont="1" applyFill="1" applyBorder="1" applyAlignment="1">
      <alignment horizontal="center" vertical="center"/>
    </xf>
    <xf numFmtId="1" fontId="35" fillId="8" borderId="56" xfId="1" applyNumberFormat="1" applyFont="1" applyFill="1" applyBorder="1" applyAlignment="1">
      <alignment horizontal="center" vertical="center"/>
    </xf>
    <xf numFmtId="167" fontId="35" fillId="8" borderId="56" xfId="1" applyNumberFormat="1" applyFont="1" applyFill="1" applyBorder="1" applyAlignment="1">
      <alignment horizontal="center" vertical="center"/>
    </xf>
    <xf numFmtId="0" fontId="34" fillId="8" borderId="59" xfId="1" applyFont="1" applyFill="1" applyBorder="1"/>
    <xf numFmtId="0" fontId="35" fillId="8" borderId="60" xfId="1" applyFont="1" applyFill="1" applyBorder="1" applyAlignment="1">
      <alignment horizontal="center" vertical="center"/>
    </xf>
    <xf numFmtId="1" fontId="35" fillId="8" borderId="60" xfId="1" applyNumberFormat="1" applyFont="1" applyFill="1" applyBorder="1" applyAlignment="1">
      <alignment horizontal="center" vertical="center"/>
    </xf>
    <xf numFmtId="167" fontId="35" fillId="8" borderId="60" xfId="1" applyNumberFormat="1" applyFont="1" applyFill="1" applyBorder="1" applyAlignment="1">
      <alignment horizontal="center" vertical="center"/>
    </xf>
    <xf numFmtId="167" fontId="35" fillId="8" borderId="61" xfId="1" applyNumberFormat="1" applyFont="1" applyFill="1" applyBorder="1" applyAlignment="1">
      <alignment horizontal="center" vertical="center"/>
    </xf>
    <xf numFmtId="167" fontId="35" fillId="8" borderId="49" xfId="1" applyNumberFormat="1" applyFont="1" applyFill="1" applyBorder="1" applyAlignment="1">
      <alignment horizontal="center" vertical="center"/>
    </xf>
    <xf numFmtId="0" fontId="34" fillId="8" borderId="55" xfId="1" applyFont="1" applyFill="1" applyBorder="1"/>
    <xf numFmtId="0" fontId="35" fillId="8" borderId="57" xfId="1" applyFont="1" applyFill="1" applyBorder="1" applyAlignment="1">
      <alignment horizontal="center" vertical="center"/>
    </xf>
    <xf numFmtId="1" fontId="35" fillId="8" borderId="57" xfId="1" applyNumberFormat="1" applyFont="1" applyFill="1" applyBorder="1" applyAlignment="1">
      <alignment horizontal="center" vertical="center"/>
    </xf>
    <xf numFmtId="167" fontId="35" fillId="8" borderId="57" xfId="1" applyNumberFormat="1" applyFont="1" applyFill="1" applyBorder="1" applyAlignment="1">
      <alignment horizontal="center" vertical="center"/>
    </xf>
    <xf numFmtId="167" fontId="35" fillId="8" borderId="58" xfId="1" applyNumberFormat="1" applyFont="1" applyFill="1" applyBorder="1" applyAlignment="1">
      <alignment horizontal="center" vertical="center"/>
    </xf>
    <xf numFmtId="0" fontId="31" fillId="8" borderId="65" xfId="1" applyFont="1" applyFill="1" applyBorder="1" applyAlignment="1">
      <alignment horizontal="center"/>
    </xf>
    <xf numFmtId="0" fontId="31" fillId="8" borderId="66" xfId="1" applyFont="1" applyFill="1" applyBorder="1" applyAlignment="1">
      <alignment horizontal="center"/>
    </xf>
    <xf numFmtId="0" fontId="31" fillId="8" borderId="67" xfId="1" applyFont="1" applyFill="1" applyBorder="1" applyAlignment="1">
      <alignment horizontal="center"/>
    </xf>
    <xf numFmtId="0" fontId="31" fillId="8" borderId="68" xfId="1" applyFont="1" applyFill="1" applyBorder="1" applyAlignment="1">
      <alignment horizontal="center"/>
    </xf>
    <xf numFmtId="1" fontId="31" fillId="8" borderId="66" xfId="1" applyNumberFormat="1" applyFont="1" applyFill="1" applyBorder="1" applyAlignment="1">
      <alignment horizontal="center"/>
    </xf>
    <xf numFmtId="0" fontId="31" fillId="8" borderId="69" xfId="1" applyFont="1" applyFill="1" applyBorder="1" applyAlignment="1">
      <alignment horizontal="center"/>
    </xf>
    <xf numFmtId="0" fontId="36" fillId="8" borderId="59" xfId="1" applyFont="1" applyFill="1" applyBorder="1"/>
    <xf numFmtId="0" fontId="36" fillId="8" borderId="60" xfId="1" applyFont="1" applyFill="1" applyBorder="1" applyAlignment="1">
      <alignment horizontal="center"/>
    </xf>
    <xf numFmtId="0" fontId="37" fillId="8" borderId="60" xfId="1" applyFont="1" applyFill="1" applyBorder="1" applyAlignment="1">
      <alignment horizontal="center" vertical="center"/>
    </xf>
    <xf numFmtId="1" fontId="37" fillId="8" borderId="60" xfId="1" applyNumberFormat="1" applyFont="1" applyFill="1" applyBorder="1" applyAlignment="1">
      <alignment horizontal="center" vertical="center"/>
    </xf>
    <xf numFmtId="167" fontId="37" fillId="8" borderId="60" xfId="1" applyNumberFormat="1" applyFont="1" applyFill="1" applyBorder="1" applyAlignment="1">
      <alignment horizontal="center" vertical="center"/>
    </xf>
    <xf numFmtId="167" fontId="37" fillId="8" borderId="61" xfId="1" applyNumberFormat="1" applyFont="1" applyFill="1" applyBorder="1" applyAlignment="1">
      <alignment horizontal="center" vertical="center"/>
    </xf>
    <xf numFmtId="0" fontId="36" fillId="8" borderId="47" xfId="1" applyFont="1" applyFill="1" applyBorder="1"/>
    <xf numFmtId="0" fontId="36" fillId="8" borderId="48" xfId="1" applyFont="1" applyFill="1" applyBorder="1" applyAlignment="1">
      <alignment horizontal="center"/>
    </xf>
    <xf numFmtId="0" fontId="37" fillId="8" borderId="48" xfId="1" applyFont="1" applyFill="1" applyBorder="1" applyAlignment="1">
      <alignment horizontal="center" vertical="center"/>
    </xf>
    <xf numFmtId="1" fontId="37" fillId="8" borderId="48" xfId="1" applyNumberFormat="1" applyFont="1" applyFill="1" applyBorder="1" applyAlignment="1">
      <alignment horizontal="center" vertical="center"/>
    </xf>
    <xf numFmtId="167" fontId="37" fillId="8" borderId="48" xfId="1" applyNumberFormat="1" applyFont="1" applyFill="1" applyBorder="1" applyAlignment="1">
      <alignment horizontal="center" vertical="center"/>
    </xf>
    <xf numFmtId="167" fontId="37" fillId="8" borderId="49" xfId="1" applyNumberFormat="1" applyFont="1" applyFill="1" applyBorder="1" applyAlignment="1">
      <alignment horizontal="center" vertical="center"/>
    </xf>
    <xf numFmtId="0" fontId="36" fillId="8" borderId="55" xfId="1" applyFont="1" applyFill="1" applyBorder="1"/>
    <xf numFmtId="0" fontId="36" fillId="8" borderId="56" xfId="1" applyFont="1" applyFill="1" applyBorder="1" applyAlignment="1">
      <alignment horizontal="center"/>
    </xf>
    <xf numFmtId="0" fontId="37" fillId="8" borderId="57" xfId="1" applyFont="1" applyFill="1" applyBorder="1" applyAlignment="1">
      <alignment horizontal="center" vertical="center"/>
    </xf>
    <xf numFmtId="1" fontId="37" fillId="8" borderId="57" xfId="1" applyNumberFormat="1" applyFont="1" applyFill="1" applyBorder="1" applyAlignment="1">
      <alignment horizontal="center" vertical="center"/>
    </xf>
    <xf numFmtId="167" fontId="37" fillId="8" borderId="57" xfId="1" applyNumberFormat="1" applyFont="1" applyFill="1" applyBorder="1" applyAlignment="1">
      <alignment horizontal="center" vertical="center"/>
    </xf>
    <xf numFmtId="167" fontId="37" fillId="8" borderId="58" xfId="1" applyNumberFormat="1" applyFont="1" applyFill="1" applyBorder="1" applyAlignment="1">
      <alignment horizontal="center" vertical="center"/>
    </xf>
    <xf numFmtId="0" fontId="36" fillId="8" borderId="63" xfId="1" applyFont="1" applyFill="1" applyBorder="1"/>
    <xf numFmtId="0" fontId="37" fillId="8" borderId="62" xfId="1" applyFont="1" applyFill="1" applyBorder="1" applyAlignment="1">
      <alignment horizontal="center" vertical="center"/>
    </xf>
    <xf numFmtId="1" fontId="37" fillId="8" borderId="62" xfId="1" applyNumberFormat="1" applyFont="1" applyFill="1" applyBorder="1" applyAlignment="1">
      <alignment horizontal="center" vertical="center"/>
    </xf>
    <xf numFmtId="167" fontId="37" fillId="8" borderId="62" xfId="1" applyNumberFormat="1" applyFont="1" applyFill="1" applyBorder="1" applyAlignment="1">
      <alignment horizontal="center" vertical="center"/>
    </xf>
    <xf numFmtId="0" fontId="36" fillId="8" borderId="64" xfId="1" applyFont="1" applyFill="1" applyBorder="1"/>
    <xf numFmtId="0" fontId="36" fillId="8" borderId="57" xfId="1" applyFont="1" applyFill="1" applyBorder="1" applyAlignment="1">
      <alignment horizontal="center"/>
    </xf>
    <xf numFmtId="0" fontId="37" fillId="8" borderId="56" xfId="1" applyFont="1" applyFill="1" applyBorder="1" applyAlignment="1">
      <alignment horizontal="center" vertical="center"/>
    </xf>
    <xf numFmtId="1" fontId="37" fillId="8" borderId="56" xfId="1" applyNumberFormat="1" applyFont="1" applyFill="1" applyBorder="1" applyAlignment="1">
      <alignment horizontal="center" vertical="center"/>
    </xf>
    <xf numFmtId="167" fontId="37" fillId="8" borderId="56" xfId="1" applyNumberFormat="1" applyFont="1" applyFill="1" applyBorder="1" applyAlignment="1">
      <alignment horizontal="center" vertical="center"/>
    </xf>
    <xf numFmtId="0" fontId="36" fillId="8" borderId="62" xfId="1" applyFont="1" applyFill="1" applyBorder="1" applyAlignment="1">
      <alignment horizontal="center"/>
    </xf>
    <xf numFmtId="0" fontId="31" fillId="8" borderId="70" xfId="1" applyFont="1" applyFill="1" applyBorder="1" applyAlignment="1">
      <alignment horizontal="center"/>
    </xf>
    <xf numFmtId="0" fontId="31" fillId="8" borderId="71" xfId="1" applyFont="1" applyFill="1" applyBorder="1" applyAlignment="1">
      <alignment horizontal="center"/>
    </xf>
    <xf numFmtId="0" fontId="31" fillId="8" borderId="72" xfId="1" applyFont="1" applyFill="1" applyBorder="1" applyAlignment="1">
      <alignment horizontal="center"/>
    </xf>
    <xf numFmtId="0" fontId="31" fillId="8" borderId="73" xfId="1" applyFont="1" applyFill="1" applyBorder="1" applyAlignment="1">
      <alignment horizontal="center"/>
    </xf>
    <xf numFmtId="1" fontId="31" fillId="8" borderId="71" xfId="1" applyNumberFormat="1" applyFont="1" applyFill="1" applyBorder="1" applyAlignment="1">
      <alignment horizontal="center"/>
    </xf>
    <xf numFmtId="0" fontId="31" fillId="8" borderId="74" xfId="1" applyFont="1" applyFill="1" applyBorder="1" applyAlignment="1">
      <alignment horizontal="center"/>
    </xf>
    <xf numFmtId="0" fontId="38" fillId="10" borderId="75" xfId="1" applyFont="1" applyFill="1" applyBorder="1"/>
    <xf numFmtId="0" fontId="38" fillId="10" borderId="76" xfId="1" applyFont="1" applyFill="1" applyBorder="1" applyAlignment="1">
      <alignment horizontal="center"/>
    </xf>
    <xf numFmtId="0" fontId="39" fillId="10" borderId="76" xfId="1" applyFont="1" applyFill="1" applyBorder="1" applyAlignment="1">
      <alignment horizontal="center" vertical="center"/>
    </xf>
    <xf numFmtId="1" fontId="39" fillId="10" borderId="76" xfId="1" applyNumberFormat="1" applyFont="1" applyFill="1" applyBorder="1" applyAlignment="1">
      <alignment horizontal="center" vertical="center"/>
    </xf>
    <xf numFmtId="167" fontId="39" fillId="10" borderId="76" xfId="1" applyNumberFormat="1" applyFont="1" applyFill="1" applyBorder="1" applyAlignment="1">
      <alignment horizontal="center" vertical="center"/>
    </xf>
    <xf numFmtId="0" fontId="40" fillId="10" borderId="77" xfId="1" applyFont="1" applyFill="1" applyBorder="1" applyAlignment="1">
      <alignment horizontal="center"/>
    </xf>
    <xf numFmtId="0" fontId="40" fillId="10" borderId="78" xfId="1" applyFont="1" applyFill="1" applyBorder="1" applyAlignment="1">
      <alignment horizontal="center"/>
    </xf>
    <xf numFmtId="0" fontId="40" fillId="10" borderId="79" xfId="1" applyFont="1" applyFill="1" applyBorder="1" applyAlignment="1">
      <alignment horizontal="center"/>
    </xf>
    <xf numFmtId="0" fontId="40" fillId="10" borderId="80" xfId="1" applyFont="1" applyFill="1" applyBorder="1" applyAlignment="1">
      <alignment horizontal="center"/>
    </xf>
    <xf numFmtId="1" fontId="40" fillId="10" borderId="78" xfId="1" applyNumberFormat="1" applyFont="1" applyFill="1" applyBorder="1" applyAlignment="1">
      <alignment horizontal="center"/>
    </xf>
    <xf numFmtId="0" fontId="40" fillId="10" borderId="81" xfId="1" applyFont="1" applyFill="1" applyBorder="1" applyAlignment="1">
      <alignment horizontal="center"/>
    </xf>
    <xf numFmtId="0" fontId="38" fillId="10" borderId="82" xfId="1" applyFont="1" applyFill="1" applyBorder="1"/>
    <xf numFmtId="0" fontId="38" fillId="10" borderId="83" xfId="1" applyFont="1" applyFill="1" applyBorder="1" applyAlignment="1">
      <alignment horizontal="center"/>
    </xf>
    <xf numFmtId="0" fontId="39" fillId="10" borderId="83" xfId="1" applyFont="1" applyFill="1" applyBorder="1" applyAlignment="1">
      <alignment horizontal="center" vertical="center"/>
    </xf>
    <xf numFmtId="1" fontId="39" fillId="10" borderId="83" xfId="1" applyNumberFormat="1" applyFont="1" applyFill="1" applyBorder="1" applyAlignment="1">
      <alignment horizontal="center" vertical="center"/>
    </xf>
    <xf numFmtId="167" fontId="39" fillId="10" borderId="83" xfId="1" applyNumberFormat="1" applyFont="1" applyFill="1" applyBorder="1" applyAlignment="1">
      <alignment horizontal="center" vertical="center"/>
    </xf>
    <xf numFmtId="0" fontId="38" fillId="10" borderId="84" xfId="1" applyFont="1" applyFill="1" applyBorder="1" applyAlignment="1">
      <alignment horizontal="center"/>
    </xf>
    <xf numFmtId="0" fontId="41" fillId="10" borderId="75" xfId="1" applyFont="1" applyFill="1" applyBorder="1"/>
    <xf numFmtId="0" fontId="41" fillId="10" borderId="76" xfId="1" applyFont="1" applyFill="1" applyBorder="1" applyAlignment="1">
      <alignment horizontal="center"/>
    </xf>
    <xf numFmtId="0" fontId="42" fillId="10" borderId="76" xfId="1" applyFont="1" applyFill="1" applyBorder="1" applyAlignment="1">
      <alignment horizontal="center" vertical="center"/>
    </xf>
    <xf numFmtId="1" fontId="42" fillId="10" borderId="76" xfId="1" applyNumberFormat="1" applyFont="1" applyFill="1" applyBorder="1" applyAlignment="1">
      <alignment horizontal="center" vertical="center"/>
    </xf>
    <xf numFmtId="167" fontId="42" fillId="10" borderId="76" xfId="1" applyNumberFormat="1" applyFont="1" applyFill="1" applyBorder="1" applyAlignment="1">
      <alignment horizontal="center" vertical="center"/>
    </xf>
    <xf numFmtId="0" fontId="41" fillId="10" borderId="82" xfId="1" applyFont="1" applyFill="1" applyBorder="1"/>
    <xf numFmtId="0" fontId="41" fillId="10" borderId="83" xfId="1" applyFont="1" applyFill="1" applyBorder="1" applyAlignment="1">
      <alignment horizontal="center"/>
    </xf>
    <xf numFmtId="0" fontId="42" fillId="10" borderId="83" xfId="1" applyFont="1" applyFill="1" applyBorder="1" applyAlignment="1">
      <alignment horizontal="center" vertical="center"/>
    </xf>
    <xf numFmtId="1" fontId="42" fillId="10" borderId="83" xfId="1" applyNumberFormat="1" applyFont="1" applyFill="1" applyBorder="1" applyAlignment="1">
      <alignment horizontal="center" vertical="center"/>
    </xf>
    <xf numFmtId="167" fontId="42" fillId="10" borderId="83" xfId="1" applyNumberFormat="1" applyFont="1" applyFill="1" applyBorder="1" applyAlignment="1">
      <alignment horizontal="center" vertical="center"/>
    </xf>
    <xf numFmtId="0" fontId="41" fillId="10" borderId="84" xfId="1" applyFont="1" applyFill="1" applyBorder="1" applyAlignment="1">
      <alignment horizontal="center"/>
    </xf>
    <xf numFmtId="0" fontId="43" fillId="10" borderId="75" xfId="1" applyFont="1" applyFill="1" applyBorder="1"/>
    <xf numFmtId="0" fontId="43" fillId="10" borderId="76" xfId="1" applyFont="1" applyFill="1" applyBorder="1" applyAlignment="1">
      <alignment horizontal="center"/>
    </xf>
    <xf numFmtId="0" fontId="44" fillId="10" borderId="76" xfId="1" applyFont="1" applyFill="1" applyBorder="1" applyAlignment="1">
      <alignment horizontal="center" vertical="center"/>
    </xf>
    <xf numFmtId="1" fontId="44" fillId="10" borderId="76" xfId="1" applyNumberFormat="1" applyFont="1" applyFill="1" applyBorder="1" applyAlignment="1">
      <alignment horizontal="center" vertical="center"/>
    </xf>
    <xf numFmtId="167" fontId="44" fillId="10" borderId="76" xfId="1" applyNumberFormat="1" applyFont="1" applyFill="1" applyBorder="1" applyAlignment="1">
      <alignment horizontal="center" vertical="center"/>
    </xf>
    <xf numFmtId="0" fontId="43" fillId="10" borderId="82" xfId="1" applyFont="1" applyFill="1" applyBorder="1"/>
    <xf numFmtId="0" fontId="43" fillId="10" borderId="83" xfId="1" applyFont="1" applyFill="1" applyBorder="1" applyAlignment="1">
      <alignment horizontal="center"/>
    </xf>
    <xf numFmtId="0" fontId="44" fillId="10" borderId="83" xfId="1" applyFont="1" applyFill="1" applyBorder="1" applyAlignment="1">
      <alignment horizontal="center" vertical="center"/>
    </xf>
    <xf numFmtId="1" fontId="44" fillId="10" borderId="83" xfId="1" applyNumberFormat="1" applyFont="1" applyFill="1" applyBorder="1" applyAlignment="1">
      <alignment horizontal="center" vertical="center"/>
    </xf>
    <xf numFmtId="167" fontId="44" fillId="10" borderId="83" xfId="1" applyNumberFormat="1" applyFont="1" applyFill="1" applyBorder="1" applyAlignment="1">
      <alignment horizontal="center" vertical="center"/>
    </xf>
    <xf numFmtId="0" fontId="43" fillId="10" borderId="84" xfId="1" applyFont="1" applyFill="1" applyBorder="1" applyAlignment="1">
      <alignment horizontal="center"/>
    </xf>
    <xf numFmtId="0" fontId="45" fillId="10" borderId="75" xfId="1" applyFont="1" applyFill="1" applyBorder="1"/>
    <xf numFmtId="0" fontId="45" fillId="10" borderId="76" xfId="1" applyFont="1" applyFill="1" applyBorder="1" applyAlignment="1">
      <alignment horizontal="center" vertical="center"/>
    </xf>
    <xf numFmtId="0" fontId="46" fillId="10" borderId="76" xfId="1" applyFont="1" applyFill="1" applyBorder="1" applyAlignment="1">
      <alignment horizontal="center" vertical="center"/>
    </xf>
    <xf numFmtId="1" fontId="46" fillId="10" borderId="76" xfId="1" applyNumberFormat="1" applyFont="1" applyFill="1" applyBorder="1" applyAlignment="1">
      <alignment horizontal="center" vertical="center"/>
    </xf>
    <xf numFmtId="167" fontId="46" fillId="10" borderId="76" xfId="1" applyNumberFormat="1" applyFont="1" applyFill="1" applyBorder="1" applyAlignment="1">
      <alignment horizontal="center" vertical="center"/>
    </xf>
    <xf numFmtId="0" fontId="45" fillId="10" borderId="82" xfId="1" applyFont="1" applyFill="1" applyBorder="1"/>
    <xf numFmtId="0" fontId="45" fillId="10" borderId="83" xfId="1" applyFont="1" applyFill="1" applyBorder="1" applyAlignment="1">
      <alignment horizontal="center"/>
    </xf>
    <xf numFmtId="0" fontId="46" fillId="10" borderId="83" xfId="1" applyFont="1" applyFill="1" applyBorder="1" applyAlignment="1">
      <alignment horizontal="center" vertical="center"/>
    </xf>
    <xf numFmtId="1" fontId="46" fillId="10" borderId="83" xfId="1" applyNumberFormat="1" applyFont="1" applyFill="1" applyBorder="1" applyAlignment="1">
      <alignment horizontal="center" vertical="center"/>
    </xf>
    <xf numFmtId="167" fontId="46" fillId="10" borderId="83" xfId="1" applyNumberFormat="1" applyFont="1" applyFill="1" applyBorder="1" applyAlignment="1">
      <alignment horizontal="center" vertical="center"/>
    </xf>
    <xf numFmtId="0" fontId="45" fillId="10" borderId="84" xfId="1" applyFont="1" applyFill="1" applyBorder="1" applyAlignment="1">
      <alignment horizontal="center"/>
    </xf>
    <xf numFmtId="0" fontId="45" fillId="10" borderId="76" xfId="1" applyFont="1" applyFill="1" applyBorder="1" applyAlignment="1">
      <alignment horizontal="center"/>
    </xf>
    <xf numFmtId="0" fontId="47" fillId="10" borderId="75" xfId="1" applyFont="1" applyFill="1" applyBorder="1"/>
    <xf numFmtId="0" fontId="47" fillId="10" borderId="76" xfId="1" applyFont="1" applyFill="1" applyBorder="1" applyAlignment="1">
      <alignment horizontal="center"/>
    </xf>
    <xf numFmtId="0" fontId="48" fillId="10" borderId="76" xfId="1" applyFont="1" applyFill="1" applyBorder="1" applyAlignment="1">
      <alignment horizontal="center" vertical="center"/>
    </xf>
    <xf numFmtId="1" fontId="48" fillId="10" borderId="76" xfId="1" applyNumberFormat="1" applyFont="1" applyFill="1" applyBorder="1" applyAlignment="1">
      <alignment horizontal="center" vertical="center"/>
    </xf>
    <xf numFmtId="167" fontId="48" fillId="10" borderId="76" xfId="1" applyNumberFormat="1" applyFont="1" applyFill="1" applyBorder="1" applyAlignment="1">
      <alignment horizontal="center" vertical="center"/>
    </xf>
    <xf numFmtId="0" fontId="47" fillId="10" borderId="82" xfId="1" applyFont="1" applyFill="1" applyBorder="1"/>
    <xf numFmtId="0" fontId="47" fillId="10" borderId="83" xfId="1" applyFont="1" applyFill="1" applyBorder="1" applyAlignment="1">
      <alignment horizontal="center"/>
    </xf>
    <xf numFmtId="0" fontId="48" fillId="10" borderId="83" xfId="1" applyFont="1" applyFill="1" applyBorder="1" applyAlignment="1">
      <alignment horizontal="center" vertical="center"/>
    </xf>
    <xf numFmtId="1" fontId="48" fillId="10" borderId="83" xfId="1" applyNumberFormat="1" applyFont="1" applyFill="1" applyBorder="1" applyAlignment="1">
      <alignment horizontal="center" vertical="center"/>
    </xf>
    <xf numFmtId="167" fontId="48" fillId="10" borderId="83" xfId="1" applyNumberFormat="1" applyFont="1" applyFill="1" applyBorder="1" applyAlignment="1">
      <alignment horizontal="center" vertical="center"/>
    </xf>
    <xf numFmtId="0" fontId="47" fillId="10" borderId="84" xfId="1" applyFont="1" applyFill="1" applyBorder="1" applyAlignment="1">
      <alignment horizontal="center"/>
    </xf>
    <xf numFmtId="0" fontId="49" fillId="10" borderId="75" xfId="1" applyFont="1" applyFill="1" applyBorder="1"/>
    <xf numFmtId="0" fontId="49" fillId="10" borderId="76" xfId="1" applyFont="1" applyFill="1" applyBorder="1" applyAlignment="1">
      <alignment horizontal="center" vertical="center"/>
    </xf>
    <xf numFmtId="0" fontId="50" fillId="10" borderId="76" xfId="1" applyFont="1" applyFill="1" applyBorder="1" applyAlignment="1">
      <alignment horizontal="center" vertical="center"/>
    </xf>
    <xf numFmtId="1" fontId="50" fillId="10" borderId="76" xfId="1" applyNumberFormat="1" applyFont="1" applyFill="1" applyBorder="1" applyAlignment="1">
      <alignment horizontal="center" vertical="center"/>
    </xf>
    <xf numFmtId="167" fontId="50" fillId="10" borderId="76" xfId="1" applyNumberFormat="1" applyFont="1" applyFill="1" applyBorder="1" applyAlignment="1">
      <alignment horizontal="center" vertical="center"/>
    </xf>
    <xf numFmtId="0" fontId="49" fillId="10" borderId="82" xfId="1" applyFont="1" applyFill="1" applyBorder="1"/>
    <xf numFmtId="0" fontId="49" fillId="10" borderId="83" xfId="1" applyFont="1" applyFill="1" applyBorder="1" applyAlignment="1">
      <alignment horizontal="center"/>
    </xf>
    <xf numFmtId="0" fontId="50" fillId="10" borderId="83" xfId="1" applyFont="1" applyFill="1" applyBorder="1" applyAlignment="1">
      <alignment horizontal="center" vertical="center"/>
    </xf>
    <xf numFmtId="1" fontId="50" fillId="10" borderId="83" xfId="1" applyNumberFormat="1" applyFont="1" applyFill="1" applyBorder="1" applyAlignment="1">
      <alignment horizontal="center" vertical="center"/>
    </xf>
    <xf numFmtId="167" fontId="50" fillId="10" borderId="83" xfId="1" applyNumberFormat="1" applyFont="1" applyFill="1" applyBorder="1" applyAlignment="1">
      <alignment horizontal="center" vertical="center"/>
    </xf>
    <xf numFmtId="0" fontId="49" fillId="10" borderId="84" xfId="1" applyFont="1" applyFill="1" applyBorder="1" applyAlignment="1">
      <alignment horizontal="center"/>
    </xf>
    <xf numFmtId="0" fontId="49" fillId="10" borderId="76" xfId="1" applyFont="1" applyFill="1" applyBorder="1" applyAlignment="1">
      <alignment horizontal="center"/>
    </xf>
    <xf numFmtId="0" fontId="51" fillId="10" borderId="76" xfId="1" applyFont="1" applyFill="1" applyBorder="1" applyAlignment="1">
      <alignment horizontal="left" vertical="center"/>
    </xf>
    <xf numFmtId="0" fontId="52" fillId="10" borderId="76" xfId="1" applyFont="1" applyFill="1" applyBorder="1" applyAlignment="1">
      <alignment horizontal="center" vertical="center"/>
    </xf>
    <xf numFmtId="1" fontId="52" fillId="10" borderId="76" xfId="1" applyNumberFormat="1" applyFont="1" applyFill="1" applyBorder="1" applyAlignment="1">
      <alignment horizontal="center" vertical="center"/>
    </xf>
    <xf numFmtId="167" fontId="52" fillId="10" borderId="76" xfId="1" applyNumberFormat="1" applyFont="1" applyFill="1" applyBorder="1" applyAlignment="1">
      <alignment horizontal="center" vertical="center"/>
    </xf>
    <xf numFmtId="0" fontId="51" fillId="10" borderId="83" xfId="1" applyFont="1" applyFill="1" applyBorder="1" applyAlignment="1">
      <alignment horizontal="left" vertical="center"/>
    </xf>
    <xf numFmtId="0" fontId="52" fillId="10" borderId="83" xfId="1" applyFont="1" applyFill="1" applyBorder="1" applyAlignment="1">
      <alignment horizontal="center" vertical="center"/>
    </xf>
    <xf numFmtId="1" fontId="52" fillId="10" borderId="83" xfId="1" applyNumberFormat="1" applyFont="1" applyFill="1" applyBorder="1" applyAlignment="1">
      <alignment horizontal="center" vertical="center"/>
    </xf>
    <xf numFmtId="167" fontId="52" fillId="10" borderId="83" xfId="1" applyNumberFormat="1" applyFont="1" applyFill="1" applyBorder="1" applyAlignment="1">
      <alignment horizontal="center" vertical="center"/>
    </xf>
    <xf numFmtId="0" fontId="53" fillId="10" borderId="76" xfId="1" applyFont="1" applyFill="1" applyBorder="1" applyAlignment="1">
      <alignment horizontal="left" vertical="center"/>
    </xf>
    <xf numFmtId="0" fontId="54" fillId="10" borderId="76" xfId="1" applyFont="1" applyFill="1" applyBorder="1" applyAlignment="1">
      <alignment horizontal="center" vertical="center"/>
    </xf>
    <xf numFmtId="1" fontId="54" fillId="10" borderId="76" xfId="1" applyNumberFormat="1" applyFont="1" applyFill="1" applyBorder="1" applyAlignment="1">
      <alignment horizontal="center" vertical="center"/>
    </xf>
    <xf numFmtId="167" fontId="54" fillId="10" borderId="76" xfId="1" applyNumberFormat="1" applyFont="1" applyFill="1" applyBorder="1" applyAlignment="1">
      <alignment horizontal="center" vertical="center"/>
    </xf>
    <xf numFmtId="0" fontId="53" fillId="10" borderId="83" xfId="1" applyFont="1" applyFill="1" applyBorder="1" applyAlignment="1">
      <alignment horizontal="left" vertical="center"/>
    </xf>
    <xf numFmtId="0" fontId="54" fillId="10" borderId="83" xfId="1" applyFont="1" applyFill="1" applyBorder="1" applyAlignment="1">
      <alignment horizontal="center" vertical="center"/>
    </xf>
    <xf numFmtId="1" fontId="54" fillId="10" borderId="83" xfId="1" applyNumberFormat="1" applyFont="1" applyFill="1" applyBorder="1" applyAlignment="1">
      <alignment horizontal="center" vertical="center"/>
    </xf>
    <xf numFmtId="167" fontId="54" fillId="10" borderId="83" xfId="1" applyNumberFormat="1" applyFont="1" applyFill="1" applyBorder="1" applyAlignment="1">
      <alignment horizontal="center" vertical="center"/>
    </xf>
    <xf numFmtId="0" fontId="21" fillId="11" borderId="0" xfId="1" applyFont="1" applyFill="1" applyAlignment="1">
      <alignment vertical="center"/>
    </xf>
    <xf numFmtId="0" fontId="21" fillId="11" borderId="0" xfId="1" applyFont="1" applyFill="1" applyAlignment="1">
      <alignment horizontal="center"/>
    </xf>
    <xf numFmtId="0" fontId="31" fillId="11" borderId="0" xfId="1" applyFont="1" applyFill="1" applyAlignment="1">
      <alignment horizontal="center" vertical="center"/>
    </xf>
    <xf numFmtId="1" fontId="31" fillId="11" borderId="0" xfId="1" applyNumberFormat="1" applyFont="1" applyFill="1" applyAlignment="1">
      <alignment horizontal="center" vertical="center"/>
    </xf>
    <xf numFmtId="167" fontId="31" fillId="11" borderId="0" xfId="1" applyNumberFormat="1" applyFont="1" applyFill="1" applyAlignment="1">
      <alignment horizontal="center" vertical="center"/>
    </xf>
    <xf numFmtId="0" fontId="2" fillId="8" borderId="0" xfId="1" applyFont="1" applyFill="1"/>
    <xf numFmtId="0" fontId="31" fillId="8" borderId="85" xfId="1" applyFont="1" applyFill="1" applyBorder="1" applyAlignment="1">
      <alignment horizontal="center" vertical="center" wrapText="1"/>
    </xf>
    <xf numFmtId="0" fontId="21" fillId="12" borderId="0" xfId="1" applyFont="1" applyFill="1"/>
    <xf numFmtId="0" fontId="21" fillId="12" borderId="0" xfId="1" applyFont="1" applyFill="1" applyAlignment="1">
      <alignment horizontal="center"/>
    </xf>
    <xf numFmtId="0" fontId="31" fillId="12" borderId="0" xfId="1" applyFont="1" applyFill="1" applyAlignment="1">
      <alignment horizontal="center" vertical="center"/>
    </xf>
    <xf numFmtId="1" fontId="31" fillId="12" borderId="0" xfId="1" applyNumberFormat="1" applyFont="1" applyFill="1" applyAlignment="1">
      <alignment horizontal="center" vertical="center"/>
    </xf>
    <xf numFmtId="167" fontId="31" fillId="12" borderId="0" xfId="1" applyNumberFormat="1" applyFont="1" applyFill="1" applyAlignment="1">
      <alignment horizontal="center" vertical="center"/>
    </xf>
    <xf numFmtId="0" fontId="31" fillId="8" borderId="85" xfId="1" applyFont="1" applyFill="1" applyBorder="1" applyAlignment="1">
      <alignment horizontal="center"/>
    </xf>
    <xf numFmtId="0" fontId="21" fillId="8" borderId="85" xfId="1" applyFont="1" applyFill="1" applyBorder="1"/>
    <xf numFmtId="0" fontId="21" fillId="8" borderId="85" xfId="1" applyFont="1" applyFill="1" applyBorder="1" applyAlignment="1">
      <alignment horizontal="center"/>
    </xf>
    <xf numFmtId="0" fontId="31" fillId="8" borderId="85" xfId="1" applyFont="1" applyFill="1" applyBorder="1" applyAlignment="1">
      <alignment horizontal="center" vertical="center"/>
    </xf>
    <xf numFmtId="1" fontId="31" fillId="8" borderId="85" xfId="1" applyNumberFormat="1" applyFont="1" applyFill="1" applyBorder="1" applyAlignment="1">
      <alignment horizontal="center" vertical="center"/>
    </xf>
    <xf numFmtId="167" fontId="31" fillId="8" borderId="85" xfId="1" applyNumberFormat="1" applyFont="1" applyFill="1" applyBorder="1" applyAlignment="1">
      <alignment horizontal="center" vertical="center"/>
    </xf>
    <xf numFmtId="0" fontId="2" fillId="8" borderId="0" xfId="1" applyFont="1" applyFill="1" applyAlignment="1">
      <alignment horizontal="center"/>
    </xf>
    <xf numFmtId="0" fontId="21" fillId="8" borderId="0" xfId="1" applyFont="1" applyFill="1"/>
    <xf numFmtId="0" fontId="21" fillId="8" borderId="0" xfId="1" applyFont="1" applyFill="1" applyAlignment="1">
      <alignment horizontal="center"/>
    </xf>
    <xf numFmtId="0" fontId="31" fillId="8" borderId="0" xfId="1" applyFont="1" applyFill="1" applyAlignment="1">
      <alignment horizontal="center" vertical="center"/>
    </xf>
    <xf numFmtId="1" fontId="31" fillId="8" borderId="0" xfId="1" applyNumberFormat="1" applyFont="1" applyFill="1" applyAlignment="1">
      <alignment horizontal="center" vertical="center"/>
    </xf>
    <xf numFmtId="167" fontId="31" fillId="8" borderId="0" xfId="1" applyNumberFormat="1" applyFont="1" applyFill="1" applyAlignment="1">
      <alignment horizontal="center" vertical="center"/>
    </xf>
    <xf numFmtId="167" fontId="31" fillId="12" borderId="0" xfId="1" applyNumberFormat="1" applyFont="1" applyFill="1" applyAlignment="1">
      <alignment horizontal="center" vertical="center" wrapText="1"/>
    </xf>
    <xf numFmtId="2" fontId="1" fillId="0" borderId="1" xfId="0" applyNumberFormat="1" applyFont="1" applyBorder="1" applyAlignment="1" applyProtection="1">
      <alignment horizontal="center" vertical="center"/>
      <protection locked="0"/>
    </xf>
    <xf numFmtId="2" fontId="1" fillId="0" borderId="1" xfId="0" applyNumberFormat="1" applyFont="1" applyBorder="1" applyAlignment="1" applyProtection="1">
      <alignment horizontal="center"/>
      <protection locked="0"/>
    </xf>
    <xf numFmtId="0" fontId="2" fillId="0" borderId="86" xfId="0" applyFont="1" applyBorder="1" applyAlignment="1">
      <alignment horizontal="center" vertical="center"/>
    </xf>
    <xf numFmtId="4" fontId="6" fillId="6" borderId="0" xfId="0" applyNumberFormat="1" applyFont="1" applyFill="1" applyAlignment="1">
      <alignment horizontal="center" vertical="center"/>
    </xf>
    <xf numFmtId="0" fontId="1" fillId="6" borderId="0" xfId="0" applyFont="1" applyFill="1" applyAlignment="1">
      <alignment horizontal="center" vertical="center"/>
    </xf>
    <xf numFmtId="165" fontId="13" fillId="6" borderId="0" xfId="0" applyNumberFormat="1" applyFont="1" applyFill="1" applyAlignment="1">
      <alignment horizontal="left" vertical="center"/>
    </xf>
    <xf numFmtId="165" fontId="13" fillId="6" borderId="2" xfId="0" applyNumberFormat="1" applyFont="1" applyFill="1" applyBorder="1" applyAlignment="1">
      <alignment horizontal="left" vertical="center"/>
    </xf>
    <xf numFmtId="4" fontId="5" fillId="6" borderId="0" xfId="0" applyNumberFormat="1" applyFont="1" applyFill="1" applyAlignment="1">
      <alignment vertical="center"/>
    </xf>
    <xf numFmtId="4" fontId="5" fillId="6" borderId="2" xfId="0" applyNumberFormat="1" applyFont="1" applyFill="1" applyBorder="1" applyAlignment="1">
      <alignment vertical="center"/>
    </xf>
    <xf numFmtId="4" fontId="2" fillId="6" borderId="0" xfId="0" applyNumberFormat="1" applyFont="1" applyFill="1"/>
    <xf numFmtId="4" fontId="2" fillId="6" borderId="2" xfId="0" applyNumberFormat="1" applyFont="1" applyFill="1" applyBorder="1"/>
    <xf numFmtId="2" fontId="0" fillId="0" borderId="0" xfId="0" applyNumberFormat="1" applyAlignment="1">
      <alignment vertical="top"/>
    </xf>
    <xf numFmtId="2" fontId="0" fillId="3" borderId="0" xfId="0" applyNumberFormat="1" applyFill="1" applyAlignment="1">
      <alignment vertical="top"/>
    </xf>
    <xf numFmtId="0" fontId="15" fillId="6" borderId="0" xfId="0" applyFont="1" applyFill="1" applyAlignment="1">
      <alignment horizontal="right" vertical="top"/>
    </xf>
    <xf numFmtId="2" fontId="16" fillId="6" borderId="0" xfId="0" applyNumberFormat="1" applyFont="1" applyFill="1" applyAlignment="1">
      <alignment vertical="top"/>
    </xf>
    <xf numFmtId="0" fontId="57" fillId="3" borderId="0" xfId="0" applyFont="1" applyFill="1" applyAlignment="1">
      <alignment vertical="top"/>
    </xf>
    <xf numFmtId="166" fontId="0" fillId="6" borderId="0" xfId="0" applyNumberFormat="1" applyFill="1" applyAlignment="1">
      <alignment vertical="top"/>
    </xf>
    <xf numFmtId="1" fontId="0" fillId="6" borderId="0" xfId="0" applyNumberFormat="1" applyFill="1" applyAlignment="1">
      <alignment vertical="top"/>
    </xf>
    <xf numFmtId="2" fontId="0" fillId="6" borderId="0" xfId="0" applyNumberFormat="1" applyFill="1" applyAlignment="1">
      <alignment vertical="top"/>
    </xf>
    <xf numFmtId="0" fontId="0" fillId="6" borderId="0" xfId="0" applyFill="1" applyAlignment="1">
      <alignment horizontal="center" vertical="top"/>
    </xf>
    <xf numFmtId="0" fontId="57" fillId="0" borderId="0" xfId="0" applyFont="1"/>
    <xf numFmtId="0" fontId="1" fillId="0" borderId="1" xfId="0" applyFont="1" applyBorder="1" applyAlignment="1">
      <alignment horizontal="center" vertical="center"/>
    </xf>
    <xf numFmtId="165" fontId="13" fillId="6" borderId="0" xfId="0" applyNumberFormat="1" applyFont="1" applyFill="1" applyAlignment="1">
      <alignment horizontal="center" vertical="center"/>
    </xf>
    <xf numFmtId="165" fontId="13" fillId="6" borderId="2" xfId="0" applyNumberFormat="1" applyFont="1" applyFill="1" applyBorder="1" applyAlignment="1">
      <alignment horizontal="center" vertical="center"/>
    </xf>
    <xf numFmtId="165" fontId="9" fillId="6" borderId="5" xfId="0" applyNumberFormat="1" applyFont="1" applyFill="1" applyBorder="1" applyAlignment="1">
      <alignment wrapText="1"/>
    </xf>
    <xf numFmtId="0" fontId="2" fillId="6" borderId="6" xfId="0" applyFont="1" applyFill="1" applyBorder="1"/>
    <xf numFmtId="0" fontId="9" fillId="6" borderId="6" xfId="0" applyFont="1" applyFill="1" applyBorder="1"/>
    <xf numFmtId="0" fontId="9" fillId="6" borderId="6" xfId="0" applyFont="1" applyFill="1" applyBorder="1" applyAlignment="1">
      <alignment vertical="center"/>
    </xf>
    <xf numFmtId="0" fontId="10" fillId="6" borderId="6" xfId="0" applyFont="1" applyFill="1" applyBorder="1" applyAlignment="1">
      <alignment vertical="center"/>
    </xf>
    <xf numFmtId="0" fontId="10" fillId="6" borderId="7" xfId="0" applyFont="1" applyFill="1" applyBorder="1" applyAlignment="1">
      <alignment vertical="center"/>
    </xf>
    <xf numFmtId="0" fontId="1" fillId="0" borderId="1" xfId="0" applyFont="1" applyBorder="1" applyAlignment="1" applyProtection="1">
      <alignment horizontal="center" vertical="center"/>
      <protection locked="0"/>
    </xf>
    <xf numFmtId="2" fontId="1" fillId="0" borderId="1" xfId="0" applyNumberFormat="1" applyFont="1" applyBorder="1" applyAlignment="1">
      <alignment horizontal="center" vertical="center"/>
    </xf>
    <xf numFmtId="0" fontId="1" fillId="0" borderId="0" xfId="0" applyFont="1"/>
    <xf numFmtId="2" fontId="4" fillId="0" borderId="1" xfId="0" applyNumberFormat="1" applyFont="1" applyBorder="1" applyAlignment="1">
      <alignment horizontal="center" vertical="center"/>
    </xf>
    <xf numFmtId="2" fontId="4" fillId="13" borderId="1" xfId="0" applyNumberFormat="1" applyFont="1" applyFill="1" applyBorder="1" applyAlignment="1">
      <alignment horizontal="center" vertical="center"/>
    </xf>
    <xf numFmtId="0" fontId="5" fillId="6" borderId="2" xfId="0" applyFont="1" applyFill="1" applyBorder="1" applyAlignment="1">
      <alignment vertical="center"/>
    </xf>
    <xf numFmtId="2" fontId="4" fillId="6" borderId="0" xfId="0" applyNumberFormat="1" applyFont="1" applyFill="1" applyAlignment="1">
      <alignment horizontal="center" vertical="center"/>
    </xf>
    <xf numFmtId="2" fontId="1" fillId="6" borderId="0" xfId="0" applyNumberFormat="1" applyFont="1" applyFill="1" applyAlignment="1">
      <alignment horizontal="center" vertical="center"/>
    </xf>
    <xf numFmtId="165" fontId="13" fillId="0" borderId="1" xfId="0" applyNumberFormat="1" applyFont="1" applyBorder="1" applyAlignment="1">
      <alignment horizontal="center" vertical="center" wrapText="1"/>
    </xf>
    <xf numFmtId="2" fontId="5" fillId="6" borderId="0" xfId="0" applyNumberFormat="1" applyFont="1" applyFill="1" applyAlignment="1">
      <alignment horizontal="center" vertical="center"/>
    </xf>
    <xf numFmtId="0" fontId="7" fillId="0" borderId="0" xfId="0" applyFont="1"/>
    <xf numFmtId="0" fontId="5" fillId="6" borderId="2" xfId="0" applyFont="1" applyFill="1" applyBorder="1" applyAlignment="1">
      <alignment horizontal="center" vertical="center"/>
    </xf>
    <xf numFmtId="0" fontId="58" fillId="3" borderId="0" xfId="0" applyFont="1" applyFill="1" applyAlignment="1">
      <alignment vertical="top"/>
    </xf>
    <xf numFmtId="0" fontId="0" fillId="5" borderId="0" xfId="0" applyFill="1"/>
    <xf numFmtId="0" fontId="62" fillId="6" borderId="0" xfId="0" applyFont="1" applyFill="1" applyAlignment="1">
      <alignment vertical="top" wrapText="1"/>
    </xf>
    <xf numFmtId="0" fontId="2" fillId="3" borderId="0" xfId="0" applyFont="1" applyFill="1" applyAlignment="1">
      <alignment horizontal="justify" vertical="top" wrapText="1"/>
    </xf>
    <xf numFmtId="0" fontId="0" fillId="3" borderId="0" xfId="0" applyFill="1" applyAlignment="1">
      <alignment horizontal="justify" vertical="top" wrapText="1"/>
    </xf>
    <xf numFmtId="0" fontId="0" fillId="6" borderId="0" xfId="0" applyFill="1" applyAlignment="1">
      <alignment horizontal="justify" vertical="top" wrapText="1"/>
    </xf>
    <xf numFmtId="0" fontId="0" fillId="6" borderId="0" xfId="0" applyFill="1" applyAlignment="1">
      <alignment vertical="top" wrapText="1"/>
    </xf>
    <xf numFmtId="0" fontId="62" fillId="6" borderId="0" xfId="0" applyFont="1" applyFill="1" applyAlignment="1">
      <alignment vertical="top"/>
    </xf>
    <xf numFmtId="0" fontId="57" fillId="6" borderId="0" xfId="0" applyFont="1" applyFill="1" applyAlignment="1">
      <alignment vertical="top"/>
    </xf>
    <xf numFmtId="0" fontId="62" fillId="5" borderId="0" xfId="0" applyFont="1" applyFill="1"/>
    <xf numFmtId="0" fontId="0" fillId="6" borderId="1" xfId="0" applyFill="1" applyBorder="1" applyAlignment="1">
      <alignment horizontal="center" vertical="center"/>
    </xf>
    <xf numFmtId="0" fontId="0" fillId="3" borderId="1" xfId="0" applyFill="1" applyBorder="1" applyAlignment="1">
      <alignment horizontal="center" vertical="center"/>
    </xf>
    <xf numFmtId="168" fontId="0" fillId="0" borderId="0" xfId="0" applyNumberFormat="1" applyAlignment="1">
      <alignment vertical="top"/>
    </xf>
    <xf numFmtId="0" fontId="2" fillId="3" borderId="0" xfId="0" applyFont="1" applyFill="1" applyAlignment="1">
      <alignment horizontal="center" vertical="top"/>
    </xf>
    <xf numFmtId="0" fontId="2" fillId="6" borderId="0" xfId="0" applyFont="1" applyFill="1" applyAlignment="1">
      <alignment horizontal="center" vertical="top"/>
    </xf>
    <xf numFmtId="0" fontId="0" fillId="6" borderId="0" xfId="0" applyFill="1" applyAlignment="1">
      <alignment horizontal="center" vertical="center"/>
    </xf>
    <xf numFmtId="0" fontId="0" fillId="3" borderId="0" xfId="0" applyFill="1" applyAlignment="1">
      <alignment horizontal="center" vertical="center"/>
    </xf>
    <xf numFmtId="0" fontId="0" fillId="3" borderId="0" xfId="0" applyFill="1" applyAlignment="1">
      <alignment horizontal="center" vertical="top"/>
    </xf>
    <xf numFmtId="1" fontId="0" fillId="3" borderId="0" xfId="0" applyNumberFormat="1" applyFill="1" applyAlignment="1">
      <alignment horizontal="center" vertical="top"/>
    </xf>
    <xf numFmtId="0" fontId="59" fillId="3" borderId="0" xfId="0" applyFont="1" applyFill="1" applyAlignment="1">
      <alignment horizontal="right" vertical="top"/>
    </xf>
    <xf numFmtId="0" fontId="16" fillId="3" borderId="0" xfId="0" applyFont="1" applyFill="1" applyAlignment="1">
      <alignment horizontal="center" vertical="top"/>
    </xf>
    <xf numFmtId="2" fontId="16" fillId="3" borderId="0" xfId="0" applyNumberFormat="1" applyFont="1" applyFill="1" applyAlignment="1">
      <alignment horizontal="center" vertical="top"/>
    </xf>
    <xf numFmtId="1" fontId="16" fillId="3" borderId="0" xfId="0" applyNumberFormat="1" applyFont="1" applyFill="1" applyAlignment="1">
      <alignment horizontal="center" vertical="top"/>
    </xf>
    <xf numFmtId="0" fontId="62" fillId="5" borderId="0" xfId="0" applyFont="1" applyFill="1" applyAlignment="1">
      <alignment vertical="top"/>
    </xf>
    <xf numFmtId="2" fontId="0" fillId="5" borderId="0" xfId="0" applyNumberFormat="1" applyFill="1" applyAlignment="1" applyProtection="1">
      <alignment vertical="top"/>
      <protection locked="0"/>
    </xf>
    <xf numFmtId="1" fontId="0" fillId="5" borderId="0" xfId="0" applyNumberFormat="1" applyFill="1" applyAlignment="1" applyProtection="1">
      <alignment vertical="top"/>
      <protection locked="0"/>
    </xf>
    <xf numFmtId="0" fontId="57" fillId="6" borderId="1" xfId="0" applyFont="1" applyFill="1" applyBorder="1" applyAlignment="1">
      <alignment horizontal="center" vertical="center"/>
    </xf>
    <xf numFmtId="0" fontId="57" fillId="3" borderId="1" xfId="0" applyFont="1" applyFill="1" applyBorder="1" applyAlignment="1">
      <alignment horizontal="center" vertical="center"/>
    </xf>
    <xf numFmtId="0" fontId="0" fillId="0" borderId="1" xfId="0" applyBorder="1" applyAlignment="1">
      <alignment horizontal="center" vertical="center"/>
    </xf>
    <xf numFmtId="2" fontId="1" fillId="0" borderId="1" xfId="0" applyNumberFormat="1" applyFont="1" applyBorder="1" applyAlignment="1">
      <alignment horizontal="center"/>
    </xf>
    <xf numFmtId="2" fontId="5" fillId="0" borderId="1" xfId="0" applyNumberFormat="1" applyFont="1" applyBorder="1" applyAlignment="1">
      <alignment horizontal="center"/>
    </xf>
    <xf numFmtId="17" fontId="4" fillId="0" borderId="4" xfId="0" quotePrefix="1" applyNumberFormat="1" applyFont="1" applyBorder="1" applyAlignment="1">
      <alignment horizontal="center" vertical="center"/>
    </xf>
    <xf numFmtId="0" fontId="0" fillId="5" borderId="1" xfId="0" applyFill="1" applyBorder="1" applyAlignment="1">
      <alignment horizontal="center" vertical="center"/>
    </xf>
    <xf numFmtId="169" fontId="0" fillId="3" borderId="0" xfId="0" applyNumberFormat="1" applyFill="1" applyAlignment="1">
      <alignment vertical="top"/>
    </xf>
    <xf numFmtId="170" fontId="0" fillId="3" borderId="0" xfId="0" applyNumberFormat="1" applyFill="1" applyAlignment="1">
      <alignment vertical="top"/>
    </xf>
    <xf numFmtId="164" fontId="18" fillId="4" borderId="0" xfId="0" applyNumberFormat="1" applyFont="1" applyFill="1" applyAlignment="1">
      <alignment vertical="top"/>
    </xf>
    <xf numFmtId="171" fontId="0" fillId="3" borderId="0" xfId="0" applyNumberFormat="1" applyFill="1" applyAlignment="1">
      <alignment vertical="top"/>
    </xf>
    <xf numFmtId="170" fontId="0" fillId="6" borderId="0" xfId="0" applyNumberFormat="1" applyFill="1" applyAlignment="1">
      <alignment vertical="top"/>
    </xf>
    <xf numFmtId="171" fontId="0" fillId="6" borderId="0" xfId="0" applyNumberFormat="1" applyFill="1" applyAlignment="1">
      <alignment vertical="top"/>
    </xf>
    <xf numFmtId="0" fontId="0" fillId="0" borderId="97" xfId="0" applyBorder="1"/>
    <xf numFmtId="0" fontId="0" fillId="0" borderId="98" xfId="0" applyBorder="1"/>
    <xf numFmtId="165" fontId="65" fillId="0" borderId="9" xfId="0" applyNumberFormat="1" applyFont="1" applyBorder="1" applyAlignment="1">
      <alignment horizontal="left" vertical="center"/>
    </xf>
    <xf numFmtId="165" fontId="65" fillId="0" borderId="3" xfId="0" applyNumberFormat="1" applyFont="1" applyBorder="1" applyAlignment="1">
      <alignment horizontal="left" vertical="center"/>
    </xf>
    <xf numFmtId="165" fontId="65" fillId="0" borderId="12" xfId="0" applyNumberFormat="1" applyFont="1" applyBorder="1" applyAlignment="1">
      <alignment horizontal="left" vertical="center"/>
    </xf>
    <xf numFmtId="0" fontId="1" fillId="0" borderId="92" xfId="0" applyFont="1" applyBorder="1" applyAlignment="1">
      <alignment horizontal="left" vertical="center"/>
    </xf>
    <xf numFmtId="0" fontId="1" fillId="0" borderId="88" xfId="0" applyFont="1" applyBorder="1" applyAlignment="1">
      <alignment horizontal="left" vertical="center"/>
    </xf>
    <xf numFmtId="0" fontId="1" fillId="0" borderId="87" xfId="0" applyFont="1" applyBorder="1" applyAlignment="1" applyProtection="1">
      <alignment horizontal="center" vertical="center"/>
      <protection locked="0"/>
    </xf>
    <xf numFmtId="0" fontId="1" fillId="0" borderId="88" xfId="0" applyFont="1" applyBorder="1" applyAlignment="1" applyProtection="1">
      <alignment horizontal="center" vertical="center"/>
      <protection locked="0"/>
    </xf>
    <xf numFmtId="165" fontId="56" fillId="0" borderId="92" xfId="0" applyNumberFormat="1" applyFont="1" applyBorder="1" applyAlignment="1">
      <alignment horizontal="left" vertical="center" wrapText="1"/>
    </xf>
    <xf numFmtId="165" fontId="56" fillId="0" borderId="88" xfId="0" applyNumberFormat="1" applyFont="1" applyBorder="1" applyAlignment="1">
      <alignment horizontal="left" vertical="center" wrapText="1"/>
    </xf>
    <xf numFmtId="165" fontId="13" fillId="2" borderId="92" xfId="0" applyNumberFormat="1" applyFont="1" applyFill="1" applyBorder="1" applyAlignment="1">
      <alignment horizontal="left" vertical="center"/>
    </xf>
    <xf numFmtId="165" fontId="13" fillId="2" borderId="89" xfId="0" applyNumberFormat="1" applyFont="1" applyFill="1" applyBorder="1" applyAlignment="1">
      <alignment horizontal="left" vertical="center"/>
    </xf>
    <xf numFmtId="165" fontId="13" fillId="2" borderId="88" xfId="0" applyNumberFormat="1" applyFont="1" applyFill="1" applyBorder="1" applyAlignment="1">
      <alignment horizontal="left" vertical="center"/>
    </xf>
    <xf numFmtId="0" fontId="1" fillId="0" borderId="3" xfId="0" applyFont="1" applyBorder="1" applyAlignment="1">
      <alignment horizontal="left" vertical="center"/>
    </xf>
    <xf numFmtId="0" fontId="1" fillId="0" borderId="1" xfId="0" applyFont="1" applyBorder="1" applyAlignment="1">
      <alignment horizontal="left" vertical="center"/>
    </xf>
    <xf numFmtId="0" fontId="3" fillId="0" borderId="9" xfId="0" applyFont="1" applyBorder="1" applyAlignment="1">
      <alignment horizontal="center" vertical="center"/>
    </xf>
    <xf numFmtId="0" fontId="3" fillId="0" borderId="3" xfId="0" applyFont="1" applyBorder="1" applyAlignment="1">
      <alignment horizontal="center" vertical="center"/>
    </xf>
    <xf numFmtId="0" fontId="8" fillId="0" borderId="10" xfId="0" applyFont="1" applyBorder="1" applyAlignment="1" applyProtection="1">
      <alignment horizontal="center" vertical="center" wrapText="1"/>
      <protection locked="0"/>
    </xf>
    <xf numFmtId="0" fontId="8"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8" fillId="0" borderId="1" xfId="0" applyFont="1" applyBorder="1" applyAlignment="1">
      <alignment horizontal="center" vertical="center" wrapText="1"/>
    </xf>
    <xf numFmtId="164" fontId="64" fillId="0" borderId="10" xfId="0" applyNumberFormat="1" applyFont="1" applyBorder="1" applyAlignment="1">
      <alignment horizontal="center" vertical="center"/>
    </xf>
    <xf numFmtId="164" fontId="64" fillId="0" borderId="11" xfId="0" applyNumberFormat="1" applyFont="1" applyBorder="1" applyAlignment="1">
      <alignment horizontal="center" vertical="center"/>
    </xf>
    <xf numFmtId="0" fontId="10" fillId="0" borderId="1" xfId="0" applyFont="1" applyBorder="1" applyAlignment="1">
      <alignment horizontal="center"/>
    </xf>
    <xf numFmtId="164" fontId="4" fillId="0" borderId="1" xfId="0" applyNumberFormat="1" applyFont="1" applyBorder="1" applyAlignment="1">
      <alignment horizontal="center" vertical="center" wrapText="1"/>
    </xf>
    <xf numFmtId="164" fontId="8" fillId="0" borderId="4" xfId="0" applyNumberFormat="1" applyFont="1" applyBorder="1" applyAlignment="1">
      <alignment horizontal="center" vertical="center" wrapText="1"/>
    </xf>
    <xf numFmtId="164" fontId="4" fillId="0" borderId="1" xfId="0" quotePrefix="1" applyNumberFormat="1" applyFont="1" applyBorder="1" applyAlignment="1">
      <alignment horizontal="center" vertical="center"/>
    </xf>
    <xf numFmtId="164" fontId="8" fillId="0" borderId="4" xfId="0" applyNumberFormat="1" applyFont="1" applyBorder="1" applyAlignment="1">
      <alignment horizontal="center" vertical="center"/>
    </xf>
    <xf numFmtId="165" fontId="13" fillId="0" borderId="91" xfId="0" applyNumberFormat="1" applyFont="1" applyBorder="1" applyAlignment="1">
      <alignment horizontal="center" vertical="center"/>
    </xf>
    <xf numFmtId="165" fontId="13" fillId="0" borderId="86" xfId="0" applyNumberFormat="1" applyFont="1" applyBorder="1" applyAlignment="1">
      <alignment horizontal="center" vertical="center"/>
    </xf>
    <xf numFmtId="165" fontId="12" fillId="0" borderId="12" xfId="0" applyNumberFormat="1" applyFont="1" applyBorder="1" applyAlignment="1">
      <alignment horizontal="center" vertical="center"/>
    </xf>
    <xf numFmtId="0" fontId="11" fillId="0" borderId="8" xfId="0" applyFont="1" applyBorder="1" applyAlignment="1">
      <alignment horizontal="center"/>
    </xf>
    <xf numFmtId="0" fontId="11" fillId="0" borderId="13" xfId="0" applyFont="1" applyBorder="1" applyAlignment="1">
      <alignment horizontal="center"/>
    </xf>
    <xf numFmtId="0" fontId="0" fillId="0" borderId="0" xfId="0" applyAlignment="1">
      <alignment horizontal="center" vertical="top"/>
    </xf>
    <xf numFmtId="165" fontId="13" fillId="0" borderId="3" xfId="0" applyNumberFormat="1" applyFont="1" applyBorder="1" applyAlignment="1">
      <alignment horizontal="left" vertical="center" wrapText="1"/>
    </xf>
    <xf numFmtId="165" fontId="13" fillId="0" borderId="1" xfId="0" applyNumberFormat="1" applyFont="1" applyBorder="1" applyAlignment="1">
      <alignment horizontal="left" vertical="center" wrapText="1"/>
    </xf>
    <xf numFmtId="0" fontId="1" fillId="0" borderId="1" xfId="0" applyFont="1" applyBorder="1" applyAlignment="1" applyProtection="1">
      <alignment horizontal="center" vertical="center"/>
      <protection locked="0"/>
    </xf>
    <xf numFmtId="165" fontId="13" fillId="6" borderId="0" xfId="0" applyNumberFormat="1" applyFont="1" applyFill="1" applyAlignment="1">
      <alignment horizontal="center" vertical="center"/>
    </xf>
    <xf numFmtId="165" fontId="13" fillId="6" borderId="2" xfId="0" applyNumberFormat="1" applyFont="1" applyFill="1" applyBorder="1" applyAlignment="1">
      <alignment horizontal="center" vertical="center"/>
    </xf>
    <xf numFmtId="0" fontId="55" fillId="6" borderId="0" xfId="0" applyFont="1" applyFill="1" applyAlignment="1">
      <alignment horizontal="center"/>
    </xf>
    <xf numFmtId="0" fontId="55" fillId="6" borderId="2" xfId="0" applyFont="1" applyFill="1" applyBorder="1" applyAlignment="1">
      <alignment horizontal="center"/>
    </xf>
    <xf numFmtId="165" fontId="13" fillId="2" borderId="3" xfId="0" applyNumberFormat="1" applyFont="1" applyFill="1" applyBorder="1" applyAlignment="1">
      <alignment horizontal="left" vertical="center"/>
    </xf>
    <xf numFmtId="165" fontId="13" fillId="2" borderId="1" xfId="0" applyNumberFormat="1" applyFont="1" applyFill="1" applyBorder="1" applyAlignment="1">
      <alignment horizontal="left" vertical="center"/>
    </xf>
    <xf numFmtId="0" fontId="1" fillId="0" borderId="87" xfId="0" applyFont="1" applyBorder="1" applyAlignment="1" applyProtection="1">
      <alignment horizontal="center" vertical="top"/>
      <protection locked="0"/>
    </xf>
    <xf numFmtId="0" fontId="1" fillId="0" borderId="88" xfId="0" applyFont="1" applyBorder="1" applyAlignment="1" applyProtection="1">
      <alignment horizontal="center" vertical="top"/>
      <protection locked="0"/>
    </xf>
    <xf numFmtId="165" fontId="63" fillId="6" borderId="0" xfId="0" applyNumberFormat="1" applyFont="1" applyFill="1" applyAlignment="1">
      <alignment horizontal="center" vertical="top"/>
    </xf>
    <xf numFmtId="165" fontId="63" fillId="6" borderId="2" xfId="0" applyNumberFormat="1" applyFont="1" applyFill="1" applyBorder="1" applyAlignment="1">
      <alignment horizontal="center" vertical="top"/>
    </xf>
    <xf numFmtId="0" fontId="62" fillId="6" borderId="90" xfId="0" applyFont="1" applyFill="1" applyBorder="1" applyAlignment="1">
      <alignment horizontal="center" vertical="center" wrapText="1"/>
    </xf>
    <xf numFmtId="0" fontId="62" fillId="6" borderId="0" xfId="0" applyFont="1" applyFill="1" applyAlignment="1">
      <alignment horizontal="center" vertical="center" wrapText="1"/>
    </xf>
    <xf numFmtId="0" fontId="62" fillId="6" borderId="2" xfId="0" applyFont="1" applyFill="1" applyBorder="1" applyAlignment="1">
      <alignment horizontal="center" vertical="center" wrapText="1"/>
    </xf>
    <xf numFmtId="0" fontId="2" fillId="0" borderId="3" xfId="0" applyFont="1" applyBorder="1" applyAlignment="1">
      <alignment horizontal="left" vertical="top"/>
    </xf>
    <xf numFmtId="0" fontId="2" fillId="0" borderId="1" xfId="0" applyFont="1" applyBorder="1" applyAlignment="1">
      <alignment horizontal="left" vertical="top"/>
    </xf>
    <xf numFmtId="165" fontId="6" fillId="0" borderId="3" xfId="0" applyNumberFormat="1" applyFont="1" applyBorder="1" applyAlignment="1">
      <alignment horizontal="left" vertical="center" wrapText="1"/>
    </xf>
    <xf numFmtId="165" fontId="6" fillId="0" borderId="1" xfId="0" applyNumberFormat="1" applyFont="1" applyBorder="1" applyAlignment="1">
      <alignment horizontal="left" vertical="center" wrapText="1"/>
    </xf>
    <xf numFmtId="165" fontId="12" fillId="0" borderId="8" xfId="0" applyNumberFormat="1" applyFont="1" applyBorder="1" applyAlignment="1" applyProtection="1">
      <alignment horizontal="center" vertical="center"/>
      <protection locked="0"/>
    </xf>
    <xf numFmtId="0" fontId="55" fillId="0" borderId="8" xfId="0" applyFont="1" applyBorder="1" applyAlignment="1">
      <alignment horizontal="left"/>
    </xf>
    <xf numFmtId="0" fontId="11" fillId="0" borderId="8" xfId="0" applyFont="1" applyBorder="1" applyAlignment="1" applyProtection="1">
      <alignment horizontal="center"/>
      <protection locked="0"/>
    </xf>
    <xf numFmtId="0" fontId="11" fillId="0" borderId="13" xfId="0" applyFont="1" applyBorder="1" applyAlignment="1" applyProtection="1">
      <alignment horizontal="center"/>
      <protection locked="0"/>
    </xf>
    <xf numFmtId="165" fontId="12" fillId="0" borderId="10" xfId="0" applyNumberFormat="1" applyFont="1" applyBorder="1" applyAlignment="1" applyProtection="1">
      <alignment horizontal="center" vertical="center"/>
      <protection locked="0"/>
    </xf>
    <xf numFmtId="0" fontId="55" fillId="0" borderId="10" xfId="0" applyFont="1" applyBorder="1" applyAlignment="1">
      <alignment horizontal="left"/>
    </xf>
    <xf numFmtId="0" fontId="11" fillId="0" borderId="10" xfId="0" applyFont="1" applyBorder="1" applyAlignment="1" applyProtection="1">
      <alignment horizontal="center"/>
      <protection locked="0"/>
    </xf>
    <xf numFmtId="0" fontId="11" fillId="0" borderId="11" xfId="0" applyFont="1" applyBorder="1" applyAlignment="1" applyProtection="1">
      <alignment horizontal="center"/>
      <protection locked="0"/>
    </xf>
    <xf numFmtId="165" fontId="12" fillId="0" borderId="1" xfId="0" applyNumberFormat="1" applyFont="1" applyBorder="1" applyAlignment="1" applyProtection="1">
      <alignment horizontal="center" vertical="center"/>
      <protection locked="0"/>
    </xf>
    <xf numFmtId="0" fontId="55" fillId="0" borderId="1" xfId="0" applyFont="1" applyBorder="1" applyAlignment="1">
      <alignment horizontal="left"/>
    </xf>
    <xf numFmtId="0" fontId="11" fillId="0" borderId="1" xfId="0" applyFont="1" applyBorder="1" applyAlignment="1" applyProtection="1">
      <alignment horizontal="center"/>
      <protection locked="0"/>
    </xf>
    <xf numFmtId="0" fontId="11" fillId="0" borderId="4" xfId="0" applyFont="1" applyBorder="1" applyAlignment="1" applyProtection="1">
      <alignment horizontal="center"/>
      <protection locked="0"/>
    </xf>
    <xf numFmtId="0" fontId="1" fillId="0" borderId="0" xfId="0" applyFont="1" applyAlignment="1">
      <alignment horizontal="center"/>
    </xf>
    <xf numFmtId="0" fontId="0" fillId="6" borderId="0" xfId="0" applyFill="1" applyAlignment="1">
      <alignment horizontal="center" vertical="top"/>
    </xf>
    <xf numFmtId="0" fontId="0" fillId="0" borderId="93" xfId="0" applyBorder="1" applyAlignment="1">
      <alignment horizontal="center" vertical="center" wrapText="1"/>
    </xf>
    <xf numFmtId="0" fontId="0" fillId="0" borderId="94" xfId="0" applyBorder="1" applyAlignment="1">
      <alignment horizontal="center" vertical="center" wrapText="1"/>
    </xf>
    <xf numFmtId="0" fontId="0" fillId="0" borderId="95" xfId="0" applyBorder="1" applyAlignment="1">
      <alignment horizontal="center" vertical="center" wrapText="1"/>
    </xf>
    <xf numFmtId="0" fontId="0" fillId="0" borderId="96" xfId="0" applyBorder="1" applyAlignment="1">
      <alignment horizontal="center" vertical="center" wrapText="1"/>
    </xf>
    <xf numFmtId="0" fontId="0" fillId="0" borderId="0" xfId="0" applyAlignment="1">
      <alignment horizontal="center" vertical="center" wrapText="1"/>
    </xf>
    <xf numFmtId="0" fontId="0" fillId="0" borderId="2" xfId="0"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5" borderId="0" xfId="0" applyFill="1" applyAlignment="1">
      <alignment horizontal="center" vertical="top"/>
    </xf>
    <xf numFmtId="167" fontId="21" fillId="7" borderId="14" xfId="1" applyNumberFormat="1" applyFont="1" applyFill="1" applyBorder="1" applyAlignment="1">
      <alignment horizontal="center" vertical="center" wrapText="1"/>
    </xf>
    <xf numFmtId="167" fontId="21" fillId="7" borderId="22" xfId="1" applyNumberFormat="1" applyFont="1" applyFill="1" applyBorder="1" applyAlignment="1">
      <alignment horizontal="center" vertical="center" wrapText="1"/>
    </xf>
    <xf numFmtId="167" fontId="21" fillId="7" borderId="31" xfId="1" applyNumberFormat="1" applyFont="1" applyFill="1" applyBorder="1" applyAlignment="1">
      <alignment horizontal="center" vertical="center" wrapText="1"/>
    </xf>
    <xf numFmtId="167" fontId="21" fillId="7" borderId="15" xfId="1" applyNumberFormat="1" applyFont="1" applyFill="1" applyBorder="1" applyAlignment="1">
      <alignment horizontal="center" vertical="center" wrapText="1"/>
    </xf>
    <xf numFmtId="167" fontId="21" fillId="7" borderId="23" xfId="1" applyNumberFormat="1" applyFont="1" applyFill="1" applyBorder="1" applyAlignment="1">
      <alignment horizontal="center" vertical="center" wrapText="1"/>
    </xf>
    <xf numFmtId="167" fontId="21" fillId="7" borderId="32" xfId="1" applyNumberFormat="1" applyFont="1" applyFill="1" applyBorder="1" applyAlignment="1">
      <alignment horizontal="center" vertical="center" wrapText="1"/>
    </xf>
    <xf numFmtId="1" fontId="21" fillId="7" borderId="14" xfId="1" applyNumberFormat="1" applyFont="1" applyFill="1" applyBorder="1" applyAlignment="1">
      <alignment horizontal="center" vertical="center" textRotation="90" wrapText="1"/>
    </xf>
    <xf numFmtId="1" fontId="21" fillId="7" borderId="22" xfId="1" applyNumberFormat="1" applyFont="1" applyFill="1" applyBorder="1" applyAlignment="1">
      <alignment horizontal="center" vertical="center" textRotation="90" wrapText="1"/>
    </xf>
    <xf numFmtId="1" fontId="21" fillId="7" borderId="31" xfId="1" applyNumberFormat="1" applyFont="1" applyFill="1" applyBorder="1" applyAlignment="1">
      <alignment horizontal="center" vertical="center" textRotation="90" wrapText="1"/>
    </xf>
    <xf numFmtId="0" fontId="2" fillId="3" borderId="0" xfId="0" applyFont="1" applyFill="1" applyAlignment="1">
      <alignment horizontal="justify" vertical="top" wrapText="1"/>
    </xf>
    <xf numFmtId="0" fontId="0" fillId="3" borderId="0" xfId="0" applyFill="1" applyAlignment="1">
      <alignment horizontal="justify" vertical="top" wrapText="1"/>
    </xf>
    <xf numFmtId="0" fontId="0" fillId="0" borderId="0" xfId="0" applyAlignment="1">
      <alignment vertical="top" wrapText="1"/>
    </xf>
    <xf numFmtId="0" fontId="0" fillId="3" borderId="0" xfId="0" applyFill="1" applyAlignment="1">
      <alignment horizontal="center" vertical="center" wrapText="1"/>
    </xf>
  </cellXfs>
  <cellStyles count="2">
    <cellStyle name="Normal" xfId="0" builtinId="0"/>
    <cellStyle name="Normal 2" xfId="1" xr:uid="{00000000-0005-0000-0000-000001000000}"/>
  </cellStyles>
  <dxfs count="0"/>
  <tableStyles count="0" defaultTableStyle="TableStyleMedium2" defaultPivotStyle="PivotStyleLight16"/>
  <colors>
    <mruColors>
      <color rgb="FFE8383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externalLink" Target="externalLinks/externalLink8.xml"/><Relationship Id="rId18" Type="http://schemas.openxmlformats.org/officeDocument/2006/relationships/externalLink" Target="externalLinks/externalLink13.xml"/><Relationship Id="rId26"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externalLink" Target="externalLinks/externalLink7.xml"/><Relationship Id="rId17" Type="http://schemas.openxmlformats.org/officeDocument/2006/relationships/externalLink" Target="externalLinks/externalLink12.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externalLink" Target="externalLinks/externalLink11.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externalLink" Target="externalLinks/externalLink6.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externalLink" Target="externalLinks/externalLink10.xml"/><Relationship Id="rId23" Type="http://customschemas.google.com/relationships/workbookmetadata" Target="metadata"/><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externalLink" Target="externalLinks/externalLink9.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3" Type="http://schemas.openxmlformats.org/officeDocument/2006/relationships/image" Target="../media/image13.png"/><Relationship Id="rId2" Type="http://schemas.openxmlformats.org/officeDocument/2006/relationships/image" Target="../media/image12.png"/><Relationship Id="rId1" Type="http://schemas.openxmlformats.org/officeDocument/2006/relationships/image" Target="../media/image11.png"/></Relationships>
</file>

<file path=xl/drawings/_rels/vmlDrawing1.vml.rels><?xml version="1.0" encoding="UTF-8" standalone="yes"?>
<Relationships xmlns="http://schemas.openxmlformats.org/package/2006/relationships"><Relationship Id="rId3" Type="http://schemas.openxmlformats.org/officeDocument/2006/relationships/image" Target="../media/image7.emf"/><Relationship Id="rId2" Type="http://schemas.openxmlformats.org/officeDocument/2006/relationships/image" Target="../media/image6.emf"/><Relationship Id="rId1" Type="http://schemas.openxmlformats.org/officeDocument/2006/relationships/image" Target="../media/image5.emf"/><Relationship Id="rId5" Type="http://schemas.openxmlformats.org/officeDocument/2006/relationships/image" Target="../media/image9.emf"/><Relationship Id="rId4" Type="http://schemas.openxmlformats.org/officeDocument/2006/relationships/image" Target="../media/image8.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10.emf"/></Relationships>
</file>

<file path=xl/drawings/drawing1.xml><?xml version="1.0" encoding="utf-8"?>
<xdr:wsDr xmlns:xdr="http://schemas.openxmlformats.org/drawingml/2006/spreadsheetDrawing" xmlns:a="http://schemas.openxmlformats.org/drawingml/2006/main">
  <xdr:twoCellAnchor editAs="oneCell">
    <xdr:from>
      <xdr:col>0</xdr:col>
      <xdr:colOff>74521</xdr:colOff>
      <xdr:row>0</xdr:row>
      <xdr:rowOff>161925</xdr:rowOff>
    </xdr:from>
    <xdr:to>
      <xdr:col>0</xdr:col>
      <xdr:colOff>1936245</xdr:colOff>
      <xdr:row>3</xdr:row>
      <xdr:rowOff>96111</xdr:rowOff>
    </xdr:to>
    <xdr:pic>
      <xdr:nvPicPr>
        <xdr:cNvPr id="2" name="Picture 5">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74521" y="161925"/>
          <a:ext cx="1861724" cy="639036"/>
        </a:xfrm>
        <a:prstGeom prst="rect">
          <a:avLst/>
        </a:prstGeom>
        <a:noFill/>
      </xdr:spPr>
    </xdr:pic>
    <xdr:clientData/>
  </xdr:twoCellAnchor>
  <xdr:twoCellAnchor editAs="oneCell">
    <xdr:from>
      <xdr:col>4</xdr:col>
      <xdr:colOff>50969</xdr:colOff>
      <xdr:row>15</xdr:row>
      <xdr:rowOff>74544</xdr:rowOff>
    </xdr:from>
    <xdr:to>
      <xdr:col>8</xdr:col>
      <xdr:colOff>366560</xdr:colOff>
      <xdr:row>52</xdr:row>
      <xdr:rowOff>91937</xdr:rowOff>
    </xdr:to>
    <xdr:pic>
      <xdr:nvPicPr>
        <xdr:cNvPr id="3" name="Imagen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a:stretch>
          <a:fillRect/>
        </a:stretch>
      </xdr:blipFill>
      <xdr:spPr>
        <a:xfrm>
          <a:off x="4101165" y="2435087"/>
          <a:ext cx="2411091" cy="620367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57150</xdr:colOff>
      <xdr:row>2</xdr:row>
      <xdr:rowOff>76200</xdr:rowOff>
    </xdr:from>
    <xdr:to>
      <xdr:col>7</xdr:col>
      <xdr:colOff>615179</xdr:colOff>
      <xdr:row>28</xdr:row>
      <xdr:rowOff>141829</xdr:rowOff>
    </xdr:to>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1581150" y="400050"/>
          <a:ext cx="4368029" cy="4275679"/>
        </a:xfrm>
        <a:prstGeom prst="rect">
          <a:avLst/>
        </a:prstGeom>
      </xdr:spPr>
    </xdr:pic>
    <xdr:clientData/>
  </xdr:twoCellAnchor>
  <xdr:twoCellAnchor editAs="oneCell">
    <xdr:from>
      <xdr:col>7</xdr:col>
      <xdr:colOff>752475</xdr:colOff>
      <xdr:row>2</xdr:row>
      <xdr:rowOff>47625</xdr:rowOff>
    </xdr:from>
    <xdr:to>
      <xdr:col>22</xdr:col>
      <xdr:colOff>163438</xdr:colOff>
      <xdr:row>27</xdr:row>
      <xdr:rowOff>114874</xdr:rowOff>
    </xdr:to>
    <xdr:pic>
      <xdr:nvPicPr>
        <xdr:cNvPr id="3" name="Imagen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a:stretch>
          <a:fillRect/>
        </a:stretch>
      </xdr:blipFill>
      <xdr:spPr>
        <a:xfrm>
          <a:off x="6086475" y="371475"/>
          <a:ext cx="10840963" cy="411537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0</xdr:colOff>
          <xdr:row>66</xdr:row>
          <xdr:rowOff>142875</xdr:rowOff>
        </xdr:from>
        <xdr:to>
          <xdr:col>3</xdr:col>
          <xdr:colOff>1228725</xdr:colOff>
          <xdr:row>68</xdr:row>
          <xdr:rowOff>38100</xdr:rowOff>
        </xdr:to>
        <xdr:sp macro="" textlink="">
          <xdr:nvSpPr>
            <xdr:cNvPr id="5123" name="Object 3" hidden="1">
              <a:extLst>
                <a:ext uri="{63B3BB69-23CF-44E3-9099-C40C66FF867C}">
                  <a14:compatExt spid="_x0000_s5123"/>
                </a:ext>
                <a:ext uri="{FF2B5EF4-FFF2-40B4-BE49-F238E27FC236}">
                  <a16:creationId xmlns:a16="http://schemas.microsoft.com/office/drawing/2014/main" id="{00000000-0008-0000-0200-0000031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66</xdr:row>
          <xdr:rowOff>152400</xdr:rowOff>
        </xdr:from>
        <xdr:to>
          <xdr:col>6</xdr:col>
          <xdr:colOff>304800</xdr:colOff>
          <xdr:row>68</xdr:row>
          <xdr:rowOff>47625</xdr:rowOff>
        </xdr:to>
        <xdr:sp macro="" textlink="">
          <xdr:nvSpPr>
            <xdr:cNvPr id="5124" name="Object 4" hidden="1">
              <a:extLst>
                <a:ext uri="{63B3BB69-23CF-44E3-9099-C40C66FF867C}">
                  <a14:compatExt spid="_x0000_s5124"/>
                </a:ext>
                <a:ext uri="{FF2B5EF4-FFF2-40B4-BE49-F238E27FC236}">
                  <a16:creationId xmlns:a16="http://schemas.microsoft.com/office/drawing/2014/main" id="{00000000-0008-0000-0200-0000041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1266825</xdr:colOff>
          <xdr:row>79</xdr:row>
          <xdr:rowOff>19050</xdr:rowOff>
        </xdr:from>
        <xdr:to>
          <xdr:col>8</xdr:col>
          <xdr:colOff>1123950</xdr:colOff>
          <xdr:row>82</xdr:row>
          <xdr:rowOff>152400</xdr:rowOff>
        </xdr:to>
        <xdr:sp macro="" textlink="">
          <xdr:nvSpPr>
            <xdr:cNvPr id="5126" name="Object 6" hidden="1">
              <a:extLst>
                <a:ext uri="{63B3BB69-23CF-44E3-9099-C40C66FF867C}">
                  <a14:compatExt spid="_x0000_s5126"/>
                </a:ext>
                <a:ext uri="{FF2B5EF4-FFF2-40B4-BE49-F238E27FC236}">
                  <a16:creationId xmlns:a16="http://schemas.microsoft.com/office/drawing/2014/main" id="{00000000-0008-0000-0200-0000061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1171575</xdr:colOff>
          <xdr:row>74</xdr:row>
          <xdr:rowOff>142875</xdr:rowOff>
        </xdr:from>
        <xdr:to>
          <xdr:col>8</xdr:col>
          <xdr:colOff>1333500</xdr:colOff>
          <xdr:row>79</xdr:row>
          <xdr:rowOff>9525</xdr:rowOff>
        </xdr:to>
        <xdr:sp macro="" textlink="">
          <xdr:nvSpPr>
            <xdr:cNvPr id="5127" name="Object 7" hidden="1">
              <a:extLst>
                <a:ext uri="{63B3BB69-23CF-44E3-9099-C40C66FF867C}">
                  <a14:compatExt spid="_x0000_s5127"/>
                </a:ext>
                <a:ext uri="{FF2B5EF4-FFF2-40B4-BE49-F238E27FC236}">
                  <a16:creationId xmlns:a16="http://schemas.microsoft.com/office/drawing/2014/main" id="{00000000-0008-0000-0200-0000071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1095375</xdr:colOff>
          <xdr:row>72</xdr:row>
          <xdr:rowOff>0</xdr:rowOff>
        </xdr:from>
        <xdr:to>
          <xdr:col>8</xdr:col>
          <xdr:colOff>1438275</xdr:colOff>
          <xdr:row>74</xdr:row>
          <xdr:rowOff>123825</xdr:rowOff>
        </xdr:to>
        <xdr:sp macro="" textlink="">
          <xdr:nvSpPr>
            <xdr:cNvPr id="5128" name="Object 8" hidden="1">
              <a:extLst>
                <a:ext uri="{63B3BB69-23CF-44E3-9099-C40C66FF867C}">
                  <a14:compatExt spid="_x0000_s5128"/>
                </a:ext>
                <a:ext uri="{FF2B5EF4-FFF2-40B4-BE49-F238E27FC236}">
                  <a16:creationId xmlns:a16="http://schemas.microsoft.com/office/drawing/2014/main" id="{00000000-0008-0000-0200-0000081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6</xdr:col>
      <xdr:colOff>249331</xdr:colOff>
      <xdr:row>2</xdr:row>
      <xdr:rowOff>0</xdr:rowOff>
    </xdr:from>
    <xdr:ext cx="2266949" cy="695326"/>
    <mc:AlternateContent xmlns:mc="http://schemas.openxmlformats.org/markup-compatibility/2006" xmlns:a14="http://schemas.microsoft.com/office/drawing/2010/main">
      <mc:Choice Requires="a14">
        <xdr:sp macro="" textlink="">
          <xdr:nvSpPr>
            <xdr:cNvPr id="2" name="CuadroTexto 1">
              <a:extLst>
                <a:ext uri="{FF2B5EF4-FFF2-40B4-BE49-F238E27FC236}">
                  <a16:creationId xmlns:a16="http://schemas.microsoft.com/office/drawing/2014/main" id="{00000000-0008-0000-0200-000002000000}"/>
                </a:ext>
              </a:extLst>
            </xdr:cNvPr>
            <xdr:cNvSpPr txBox="1"/>
          </xdr:nvSpPr>
          <xdr:spPr>
            <a:xfrm>
              <a:off x="6726331" y="484093"/>
              <a:ext cx="2266949" cy="69532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a14:m>
                <m:oMathPara xmlns:m="http://schemas.openxmlformats.org/officeDocument/2006/math">
                  <m:oMathParaPr>
                    <m:jc m:val="centerGroup"/>
                  </m:oMathParaPr>
                  <m:oMath xmlns:m="http://schemas.openxmlformats.org/officeDocument/2006/math">
                    <m:r>
                      <a:rPr lang="es-MX" sz="2000" b="0" i="1">
                        <a:latin typeface="Cambria Math" panose="02040503050406030204" pitchFamily="18" charset="0"/>
                      </a:rPr>
                      <m:t>𝑍</m:t>
                    </m:r>
                    <m:r>
                      <a:rPr lang="es-MX" sz="2000" b="0" i="1" baseline="-25000">
                        <a:latin typeface="Cambria Math" panose="02040503050406030204" pitchFamily="18" charset="0"/>
                      </a:rPr>
                      <m:t>1</m:t>
                    </m:r>
                    <m:r>
                      <a:rPr lang="es-MX" sz="2000" b="0" i="1">
                        <a:latin typeface="Cambria Math" panose="02040503050406030204" pitchFamily="18" charset="0"/>
                      </a:rPr>
                      <m:t>=</m:t>
                    </m:r>
                    <m:f>
                      <m:fPr>
                        <m:ctrlPr>
                          <a:rPr lang="es-AR" sz="2000" i="1">
                            <a:latin typeface="Cambria Math" panose="02040503050406030204" pitchFamily="18" charset="0"/>
                          </a:rPr>
                        </m:ctrlPr>
                      </m:fPr>
                      <m:num>
                        <m:r>
                          <a:rPr lang="es-ES" sz="2000" b="0" i="1">
                            <a:latin typeface="Cambria Math"/>
                          </a:rPr>
                          <m:t>1.1</m:t>
                        </m:r>
                        <m:d>
                          <m:dPr>
                            <m:ctrlPr>
                              <a:rPr lang="es-ES" sz="2000" b="0" i="1">
                                <a:latin typeface="Cambria Math" panose="02040503050406030204" pitchFamily="18" charset="0"/>
                              </a:rPr>
                            </m:ctrlPr>
                          </m:dPr>
                          <m:e>
                            <m:r>
                              <a:rPr lang="es-ES" sz="2000" b="0" i="1">
                                <a:latin typeface="Cambria Math"/>
                              </a:rPr>
                              <m:t>𝑉</m:t>
                            </m:r>
                            <m:r>
                              <a:rPr lang="es-MX" sz="1200" b="0" i="1" baseline="-25000">
                                <a:solidFill>
                                  <a:schemeClr val="tx1"/>
                                </a:solidFill>
                                <a:effectLst/>
                                <a:latin typeface="Cambria Math"/>
                                <a:ea typeface="+mn-ea"/>
                                <a:cs typeface="+mn-cs"/>
                              </a:rPr>
                              <m:t>𝑀𝑇</m:t>
                            </m:r>
                          </m:e>
                        </m:d>
                        <m:r>
                          <a:rPr lang="es-ES" sz="2000" b="0" i="1">
                            <a:latin typeface="Cambria Math"/>
                          </a:rPr>
                          <m:t>2</m:t>
                        </m:r>
                      </m:num>
                      <m:den>
                        <m:r>
                          <a:rPr lang="es-ES" sz="2000" b="0" i="1" baseline="-25000">
                            <a:latin typeface="Cambria Math"/>
                          </a:rPr>
                          <m:t>𝑆𝑐</m:t>
                        </m:r>
                        <m:r>
                          <a:rPr lang="es-MX" sz="2000" b="0" i="1" baseline="-25000">
                            <a:latin typeface="Cambria Math" panose="02040503050406030204" pitchFamily="18" charset="0"/>
                          </a:rPr>
                          <m:t>𝑐</m:t>
                        </m:r>
                      </m:den>
                    </m:f>
                  </m:oMath>
                </m:oMathPara>
              </a14:m>
              <a:endParaRPr lang="es-AR" sz="1800"/>
            </a:p>
          </xdr:txBody>
        </xdr:sp>
      </mc:Choice>
      <mc:Fallback xmlns="">
        <xdr:sp macro="" textlink="">
          <xdr:nvSpPr>
            <xdr:cNvPr id="2" name="CuadroTexto 1">
              <a:extLst>
                <a:ext uri="{FF2B5EF4-FFF2-40B4-BE49-F238E27FC236}">
                  <a16:creationId xmlns="" xmlns:a16="http://schemas.microsoft.com/office/drawing/2014/main" xmlns:a14="http://schemas.microsoft.com/office/drawing/2010/main" id="{00000000-0008-0000-0100-000002000000}"/>
                </a:ext>
              </a:extLst>
            </xdr:cNvPr>
            <xdr:cNvSpPr txBox="1"/>
          </xdr:nvSpPr>
          <xdr:spPr>
            <a:xfrm>
              <a:off x="6726331" y="484093"/>
              <a:ext cx="2266949" cy="69532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a:r>
                <a:rPr lang="es-MX" sz="2000" b="0" i="0">
                  <a:latin typeface="Cambria Math" panose="02040503050406030204" pitchFamily="18" charset="0"/>
                </a:rPr>
                <a:t>𝑍</a:t>
              </a:r>
              <a:r>
                <a:rPr lang="es-MX" sz="2000" b="0" i="0" baseline="-25000">
                  <a:latin typeface="Cambria Math" panose="02040503050406030204" pitchFamily="18" charset="0"/>
                </a:rPr>
                <a:t>1</a:t>
              </a:r>
              <a:r>
                <a:rPr lang="es-MX" sz="2000" b="0" i="0">
                  <a:latin typeface="Cambria Math" panose="02040503050406030204" pitchFamily="18" charset="0"/>
                </a:rPr>
                <a:t>=</a:t>
              </a:r>
              <a:r>
                <a:rPr lang="es-ES" sz="2000" b="0" i="0">
                  <a:latin typeface="Cambria Math"/>
                </a:rPr>
                <a:t>1.1(𝑉</a:t>
              </a:r>
              <a:r>
                <a:rPr lang="es-MX" sz="1200" b="0" i="0" baseline="-25000">
                  <a:solidFill>
                    <a:schemeClr val="tx1"/>
                  </a:solidFill>
                  <a:effectLst/>
                  <a:latin typeface="+mn-lt"/>
                  <a:ea typeface="+mn-ea"/>
                  <a:cs typeface="+mn-cs"/>
                </a:rPr>
                <a:t>𝑀𝑇</a:t>
              </a:r>
              <a:r>
                <a:rPr lang="es-ES" sz="2000" b="0" i="0" baseline="-25000">
                  <a:solidFill>
                    <a:schemeClr val="tx1"/>
                  </a:solidFill>
                  <a:effectLst/>
                  <a:latin typeface="Cambria Math"/>
                  <a:ea typeface="+mn-ea"/>
                  <a:cs typeface="+mn-cs"/>
                </a:rPr>
                <a:t>)</a:t>
              </a:r>
              <a:r>
                <a:rPr lang="es-ES" sz="2000" b="0" i="0">
                  <a:latin typeface="Cambria Math"/>
                </a:rPr>
                <a:t>2</a:t>
              </a:r>
              <a:r>
                <a:rPr lang="es-AR" sz="2000" b="0" i="0">
                  <a:latin typeface="Cambria Math"/>
                </a:rPr>
                <a:t>/</a:t>
              </a:r>
              <a:r>
                <a:rPr lang="es-ES" sz="2000" b="0" i="0" baseline="-25000">
                  <a:latin typeface="Cambria Math"/>
                </a:rPr>
                <a:t>𝑆𝑐</a:t>
              </a:r>
              <a:r>
                <a:rPr lang="es-MX" sz="2000" b="0" i="0" baseline="-25000">
                  <a:latin typeface="Cambria Math" panose="02040503050406030204" pitchFamily="18" charset="0"/>
                </a:rPr>
                <a:t>𝑐</a:t>
              </a:r>
              <a:endParaRPr lang="es-AR" sz="1800"/>
            </a:p>
          </xdr:txBody>
        </xdr:sp>
      </mc:Fallback>
    </mc:AlternateContent>
    <xdr:clientData/>
  </xdr:oneCellAnchor>
  <xdr:oneCellAnchor>
    <xdr:from>
      <xdr:col>5</xdr:col>
      <xdr:colOff>142875</xdr:colOff>
      <xdr:row>15</xdr:row>
      <xdr:rowOff>57150</xdr:rowOff>
    </xdr:from>
    <xdr:ext cx="4810125" cy="695326"/>
    <mc:AlternateContent xmlns:mc="http://schemas.openxmlformats.org/markup-compatibility/2006" xmlns:a14="http://schemas.microsoft.com/office/drawing/2010/main">
      <mc:Choice Requires="a14">
        <xdr:sp macro="" textlink="">
          <xdr:nvSpPr>
            <xdr:cNvPr id="16" name="CuadroTexto 15">
              <a:extLst>
                <a:ext uri="{FF2B5EF4-FFF2-40B4-BE49-F238E27FC236}">
                  <a16:creationId xmlns:a16="http://schemas.microsoft.com/office/drawing/2014/main" id="{00000000-0008-0000-0200-000010000000}"/>
                </a:ext>
              </a:extLst>
            </xdr:cNvPr>
            <xdr:cNvSpPr txBox="1"/>
          </xdr:nvSpPr>
          <xdr:spPr>
            <a:xfrm>
              <a:off x="5800725" y="2581275"/>
              <a:ext cx="4810125" cy="69532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a14:m>
                <m:oMathPara xmlns:m="http://schemas.openxmlformats.org/officeDocument/2006/math">
                  <m:oMathParaPr>
                    <m:jc m:val="centerGroup"/>
                  </m:oMathParaPr>
                  <m:oMath xmlns:m="http://schemas.openxmlformats.org/officeDocument/2006/math">
                    <m:r>
                      <a:rPr lang="es-MX" sz="1800" b="0" i="1">
                        <a:latin typeface="Cambria Math" panose="02040503050406030204" pitchFamily="18" charset="0"/>
                      </a:rPr>
                      <m:t>𝑍</m:t>
                    </m:r>
                    <m:r>
                      <a:rPr lang="es-MX" sz="1800" b="0" i="1" baseline="-25000">
                        <a:latin typeface="Cambria Math" panose="02040503050406030204" pitchFamily="18" charset="0"/>
                      </a:rPr>
                      <m:t>2</m:t>
                    </m:r>
                    <m:r>
                      <a:rPr lang="es-MX" sz="1800" b="0" i="1">
                        <a:latin typeface="Cambria Math" panose="02040503050406030204" pitchFamily="18" charset="0"/>
                      </a:rPr>
                      <m:t>=</m:t>
                    </m:r>
                    <m:rad>
                      <m:radPr>
                        <m:degHide m:val="on"/>
                        <m:ctrlPr>
                          <a:rPr lang="es-MX" sz="1800" b="0" i="1">
                            <a:latin typeface="Cambria Math" panose="02040503050406030204" pitchFamily="18" charset="0"/>
                          </a:rPr>
                        </m:ctrlPr>
                      </m:radPr>
                      <m:deg/>
                      <m:e>
                        <m:d>
                          <m:dPr>
                            <m:ctrlPr>
                              <a:rPr lang="es-MX" sz="1800" b="0" i="1">
                                <a:solidFill>
                                  <a:schemeClr val="tx1"/>
                                </a:solidFill>
                                <a:effectLst/>
                                <a:latin typeface="Cambria Math" panose="02040503050406030204" pitchFamily="18" charset="0"/>
                                <a:ea typeface="+mn-ea"/>
                                <a:cs typeface="+mn-cs"/>
                              </a:rPr>
                            </m:ctrlPr>
                          </m:dPr>
                          <m:e>
                            <m:r>
                              <a:rPr lang="es-MX" sz="1800" b="0" i="1">
                                <a:solidFill>
                                  <a:schemeClr val="tx1"/>
                                </a:solidFill>
                                <a:effectLst/>
                                <a:latin typeface="Cambria Math" panose="02040503050406030204" pitchFamily="18" charset="0"/>
                                <a:ea typeface="+mn-ea"/>
                                <a:cs typeface="+mn-cs"/>
                              </a:rPr>
                              <m:t>𝑅</m:t>
                            </m:r>
                            <m:r>
                              <a:rPr lang="es-MX" sz="1800" b="0" i="1" baseline="-25000">
                                <a:solidFill>
                                  <a:schemeClr val="tx1"/>
                                </a:solidFill>
                                <a:effectLst/>
                                <a:latin typeface="Cambria Math" panose="02040503050406030204" pitchFamily="18" charset="0"/>
                                <a:ea typeface="+mn-ea"/>
                                <a:cs typeface="+mn-cs"/>
                              </a:rPr>
                              <m:t>1</m:t>
                            </m:r>
                            <m:r>
                              <a:rPr lang="es-MX" sz="1800" b="0" i="1">
                                <a:solidFill>
                                  <a:schemeClr val="tx1"/>
                                </a:solidFill>
                                <a:effectLst/>
                                <a:latin typeface="Cambria Math" panose="02040503050406030204" pitchFamily="18" charset="0"/>
                                <a:ea typeface="+mn-ea"/>
                                <a:cs typeface="+mn-cs"/>
                              </a:rPr>
                              <m:t>+</m:t>
                            </m:r>
                            <m:r>
                              <a:rPr lang="es-MX" sz="1800" b="0" i="1">
                                <a:solidFill>
                                  <a:schemeClr val="tx1"/>
                                </a:solidFill>
                                <a:effectLst/>
                                <a:latin typeface="Cambria Math" panose="02040503050406030204" pitchFamily="18" charset="0"/>
                                <a:ea typeface="+mn-ea"/>
                                <a:cs typeface="+mn-cs"/>
                              </a:rPr>
                              <m:t>𝑅</m:t>
                            </m:r>
                            <m:r>
                              <a:rPr lang="es-MX" sz="1800" b="0" i="1" baseline="-25000">
                                <a:solidFill>
                                  <a:schemeClr val="tx1"/>
                                </a:solidFill>
                                <a:effectLst/>
                                <a:latin typeface="Cambria Math" panose="02040503050406030204" pitchFamily="18" charset="0"/>
                                <a:ea typeface="+mn-ea"/>
                                <a:cs typeface="+mn-cs"/>
                              </a:rPr>
                              <m:t>12</m:t>
                            </m:r>
                          </m:e>
                        </m:d>
                        <m:r>
                          <a:rPr lang="es-MX" sz="1800" b="0" i="1" baseline="30000">
                            <a:solidFill>
                              <a:schemeClr val="tx1"/>
                            </a:solidFill>
                            <a:effectLst/>
                            <a:latin typeface="Cambria Math" panose="02040503050406030204" pitchFamily="18" charset="0"/>
                            <a:ea typeface="+mn-ea"/>
                            <a:cs typeface="+mn-cs"/>
                          </a:rPr>
                          <m:t>2</m:t>
                        </m:r>
                        <m:r>
                          <a:rPr lang="es-MX" sz="1800" b="0" i="1">
                            <a:solidFill>
                              <a:schemeClr val="tx1"/>
                            </a:solidFill>
                            <a:effectLst/>
                            <a:latin typeface="Cambria Math" panose="02040503050406030204" pitchFamily="18" charset="0"/>
                            <a:ea typeface="+mn-ea"/>
                            <a:cs typeface="+mn-cs"/>
                          </a:rPr>
                          <m:t>+</m:t>
                        </m:r>
                        <m:d>
                          <m:dPr>
                            <m:ctrlPr>
                              <a:rPr lang="es-MX" sz="1800" b="0" i="1">
                                <a:solidFill>
                                  <a:schemeClr val="tx1"/>
                                </a:solidFill>
                                <a:effectLst/>
                                <a:latin typeface="Cambria Math" panose="02040503050406030204" pitchFamily="18" charset="0"/>
                                <a:ea typeface="+mn-ea"/>
                                <a:cs typeface="+mn-cs"/>
                              </a:rPr>
                            </m:ctrlPr>
                          </m:dPr>
                          <m:e>
                            <m:r>
                              <a:rPr lang="es-MX" sz="1800" b="0" i="1">
                                <a:solidFill>
                                  <a:schemeClr val="tx1"/>
                                </a:solidFill>
                                <a:effectLst/>
                                <a:latin typeface="Cambria Math" panose="02040503050406030204" pitchFamily="18" charset="0"/>
                                <a:ea typeface="+mn-ea"/>
                                <a:cs typeface="+mn-cs"/>
                              </a:rPr>
                              <m:t>𝑋</m:t>
                            </m:r>
                            <m:r>
                              <a:rPr lang="es-MX" sz="1800" b="0" i="1" baseline="-25000">
                                <a:solidFill>
                                  <a:schemeClr val="tx1"/>
                                </a:solidFill>
                                <a:effectLst/>
                                <a:latin typeface="Cambria Math" panose="02040503050406030204" pitchFamily="18" charset="0"/>
                                <a:ea typeface="+mn-ea"/>
                                <a:cs typeface="+mn-cs"/>
                              </a:rPr>
                              <m:t>1</m:t>
                            </m:r>
                            <m:r>
                              <a:rPr lang="es-MX" sz="1800" b="0" i="1">
                                <a:solidFill>
                                  <a:schemeClr val="tx1"/>
                                </a:solidFill>
                                <a:effectLst/>
                                <a:latin typeface="Cambria Math" panose="02040503050406030204" pitchFamily="18" charset="0"/>
                                <a:ea typeface="+mn-ea"/>
                                <a:cs typeface="+mn-cs"/>
                              </a:rPr>
                              <m:t>+</m:t>
                            </m:r>
                            <m:r>
                              <a:rPr lang="es-MX" sz="1800" b="0" i="1">
                                <a:solidFill>
                                  <a:schemeClr val="tx1"/>
                                </a:solidFill>
                                <a:effectLst/>
                                <a:latin typeface="Cambria Math" panose="02040503050406030204" pitchFamily="18" charset="0"/>
                                <a:ea typeface="+mn-ea"/>
                                <a:cs typeface="+mn-cs"/>
                              </a:rPr>
                              <m:t>𝑋</m:t>
                            </m:r>
                            <m:r>
                              <a:rPr lang="es-MX" sz="1800" b="0" i="1" baseline="-25000">
                                <a:solidFill>
                                  <a:schemeClr val="tx1"/>
                                </a:solidFill>
                                <a:effectLst/>
                                <a:latin typeface="Cambria Math" panose="02040503050406030204" pitchFamily="18" charset="0"/>
                                <a:ea typeface="+mn-ea"/>
                                <a:cs typeface="+mn-cs"/>
                              </a:rPr>
                              <m:t>12</m:t>
                            </m:r>
                          </m:e>
                        </m:d>
                        <m:r>
                          <a:rPr lang="es-MX" sz="1800" b="0" i="1" baseline="30000">
                            <a:solidFill>
                              <a:schemeClr val="tx1"/>
                            </a:solidFill>
                            <a:effectLst/>
                            <a:latin typeface="Cambria Math" panose="02040503050406030204" pitchFamily="18" charset="0"/>
                            <a:ea typeface="+mn-ea"/>
                            <a:cs typeface="+mn-cs"/>
                          </a:rPr>
                          <m:t>2</m:t>
                        </m:r>
                      </m:e>
                    </m:rad>
                  </m:oMath>
                </m:oMathPara>
              </a14:m>
              <a:endParaRPr lang="es-AR" sz="1800" baseline="-25000"/>
            </a:p>
          </xdr:txBody>
        </xdr:sp>
      </mc:Choice>
      <mc:Fallback xmlns="">
        <xdr:sp macro="" textlink="">
          <xdr:nvSpPr>
            <xdr:cNvPr id="16" name="CuadroTexto 15">
              <a:extLst>
                <a:ext uri="{FF2B5EF4-FFF2-40B4-BE49-F238E27FC236}">
                  <a16:creationId xmlns:a16="http://schemas.microsoft.com/office/drawing/2014/main" id="{73594E33-83B8-4C17-857A-22CE9AAE6C65}"/>
                </a:ext>
              </a:extLst>
            </xdr:cNvPr>
            <xdr:cNvSpPr txBox="1"/>
          </xdr:nvSpPr>
          <xdr:spPr>
            <a:xfrm>
              <a:off x="5800725" y="2581275"/>
              <a:ext cx="4810125" cy="69532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r>
                <a:rPr lang="es-MX" sz="1800" b="0" i="0">
                  <a:latin typeface="Cambria Math" panose="02040503050406030204" pitchFamily="18" charset="0"/>
                </a:rPr>
                <a:t>𝑍</a:t>
              </a:r>
              <a:r>
                <a:rPr lang="es-MX" sz="1800" b="0" i="0" baseline="-25000">
                  <a:latin typeface="Cambria Math" panose="02040503050406030204" pitchFamily="18" charset="0"/>
                </a:rPr>
                <a:t>2</a:t>
              </a:r>
              <a:r>
                <a:rPr lang="es-MX" sz="1800" b="0" i="0">
                  <a:latin typeface="Cambria Math" panose="02040503050406030204" pitchFamily="18" charset="0"/>
                </a:rPr>
                <a:t>=√(</a:t>
              </a:r>
              <a:r>
                <a:rPr lang="es-MX" sz="1800" b="0" i="0">
                  <a:solidFill>
                    <a:schemeClr val="tx1"/>
                  </a:solidFill>
                  <a:effectLst/>
                  <a:latin typeface="+mn-lt"/>
                  <a:ea typeface="+mn-ea"/>
                  <a:cs typeface="+mn-cs"/>
                </a:rPr>
                <a:t>(𝑅</a:t>
              </a:r>
              <a:r>
                <a:rPr lang="es-MX" sz="1800" b="0" i="0" baseline="-25000">
                  <a:solidFill>
                    <a:schemeClr val="tx1"/>
                  </a:solidFill>
                  <a:effectLst/>
                  <a:latin typeface="+mn-lt"/>
                  <a:ea typeface="+mn-ea"/>
                  <a:cs typeface="+mn-cs"/>
                </a:rPr>
                <a:t>1</a:t>
              </a:r>
              <a:r>
                <a:rPr lang="es-MX" sz="1800" b="0" i="0">
                  <a:solidFill>
                    <a:schemeClr val="tx1"/>
                  </a:solidFill>
                  <a:effectLst/>
                  <a:latin typeface="+mn-lt"/>
                  <a:ea typeface="+mn-ea"/>
                  <a:cs typeface="+mn-cs"/>
                </a:rPr>
                <a:t>+𝑅</a:t>
              </a:r>
              <a:r>
                <a:rPr lang="es-MX" sz="1800" b="0" i="0" baseline="-25000">
                  <a:solidFill>
                    <a:schemeClr val="tx1"/>
                  </a:solidFill>
                  <a:effectLst/>
                  <a:latin typeface="+mn-lt"/>
                  <a:ea typeface="+mn-ea"/>
                  <a:cs typeface="+mn-cs"/>
                </a:rPr>
                <a:t>12)</a:t>
              </a:r>
              <a:r>
                <a:rPr lang="es-MX" sz="1800" b="0" i="0" baseline="30000">
                  <a:solidFill>
                    <a:schemeClr val="tx1"/>
                  </a:solidFill>
                  <a:effectLst/>
                  <a:latin typeface="+mn-lt"/>
                  <a:ea typeface="+mn-ea"/>
                  <a:cs typeface="+mn-cs"/>
                </a:rPr>
                <a:t>2</a:t>
              </a:r>
              <a:r>
                <a:rPr lang="es-MX" sz="1800" b="0" i="0">
                  <a:solidFill>
                    <a:schemeClr val="tx1"/>
                  </a:solidFill>
                  <a:effectLst/>
                  <a:latin typeface="+mn-lt"/>
                  <a:ea typeface="+mn-ea"/>
                  <a:cs typeface="+mn-cs"/>
                </a:rPr>
                <a:t>+(𝑋</a:t>
              </a:r>
              <a:r>
                <a:rPr lang="es-MX" sz="1800" b="0" i="0" baseline="-25000">
                  <a:solidFill>
                    <a:schemeClr val="tx1"/>
                  </a:solidFill>
                  <a:effectLst/>
                  <a:latin typeface="+mn-lt"/>
                  <a:ea typeface="+mn-ea"/>
                  <a:cs typeface="+mn-cs"/>
                </a:rPr>
                <a:t>1</a:t>
              </a:r>
              <a:r>
                <a:rPr lang="es-MX" sz="1800" b="0" i="0">
                  <a:solidFill>
                    <a:schemeClr val="tx1"/>
                  </a:solidFill>
                  <a:effectLst/>
                  <a:latin typeface="+mn-lt"/>
                  <a:ea typeface="+mn-ea"/>
                  <a:cs typeface="+mn-cs"/>
                </a:rPr>
                <a:t>+𝑋</a:t>
              </a:r>
              <a:r>
                <a:rPr lang="es-MX" sz="1800" b="0" i="0" baseline="-25000">
                  <a:solidFill>
                    <a:schemeClr val="tx1"/>
                  </a:solidFill>
                  <a:effectLst/>
                  <a:latin typeface="+mn-lt"/>
                  <a:ea typeface="+mn-ea"/>
                  <a:cs typeface="+mn-cs"/>
                </a:rPr>
                <a:t>12)</a:t>
              </a:r>
              <a:r>
                <a:rPr lang="es-MX" sz="1800" b="0" i="0" baseline="30000">
                  <a:solidFill>
                    <a:schemeClr val="tx1"/>
                  </a:solidFill>
                  <a:effectLst/>
                  <a:latin typeface="+mn-lt"/>
                  <a:ea typeface="+mn-ea"/>
                  <a:cs typeface="+mn-cs"/>
                </a:rPr>
                <a:t>2</a:t>
              </a:r>
              <a:r>
                <a:rPr lang="es-MX" sz="1800" b="0" i="0" baseline="30000">
                  <a:solidFill>
                    <a:schemeClr val="tx1"/>
                  </a:solidFill>
                  <a:effectLst/>
                  <a:latin typeface="Cambria Math" panose="02040503050406030204" pitchFamily="18" charset="0"/>
                  <a:ea typeface="+mn-ea"/>
                  <a:cs typeface="+mn-cs"/>
                </a:rPr>
                <a:t>)</a:t>
              </a:r>
              <a:endParaRPr lang="es-AR" sz="1800" baseline="-25000"/>
            </a:p>
          </xdr:txBody>
        </xdr:sp>
      </mc:Fallback>
    </mc:AlternateContent>
    <xdr:clientData/>
  </xdr:oneCellAnchor>
  <xdr:oneCellAnchor>
    <xdr:from>
      <xdr:col>6</xdr:col>
      <xdr:colOff>609600</xdr:colOff>
      <xdr:row>20</xdr:row>
      <xdr:rowOff>142875</xdr:rowOff>
    </xdr:from>
    <xdr:ext cx="2266949" cy="695326"/>
    <mc:AlternateContent xmlns:mc="http://schemas.openxmlformats.org/markup-compatibility/2006" xmlns:a14="http://schemas.microsoft.com/office/drawing/2010/main">
      <mc:Choice Requires="a14">
        <xdr:sp macro="" textlink="">
          <xdr:nvSpPr>
            <xdr:cNvPr id="17" name="CuadroTexto 16">
              <a:extLst>
                <a:ext uri="{FF2B5EF4-FFF2-40B4-BE49-F238E27FC236}">
                  <a16:creationId xmlns:a16="http://schemas.microsoft.com/office/drawing/2014/main" id="{00000000-0008-0000-0200-000011000000}"/>
                </a:ext>
              </a:extLst>
            </xdr:cNvPr>
            <xdr:cNvSpPr txBox="1"/>
          </xdr:nvSpPr>
          <xdr:spPr>
            <a:xfrm>
              <a:off x="7029450" y="3314700"/>
              <a:ext cx="2266949" cy="69532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a14:m>
                <m:oMathPara xmlns:m="http://schemas.openxmlformats.org/officeDocument/2006/math">
                  <m:oMathParaPr>
                    <m:jc m:val="centerGroup"/>
                  </m:oMathParaPr>
                  <m:oMath xmlns:m="http://schemas.openxmlformats.org/officeDocument/2006/math">
                    <m:r>
                      <a:rPr lang="es-MX" sz="1800" b="0" i="1">
                        <a:latin typeface="Cambria Math" panose="02040503050406030204" pitchFamily="18" charset="0"/>
                      </a:rPr>
                      <m:t>𝐼𝑐𝑐</m:t>
                    </m:r>
                    <m:r>
                      <a:rPr lang="es-MX" sz="1800" b="0" i="1" baseline="-25000">
                        <a:latin typeface="Cambria Math" panose="02040503050406030204" pitchFamily="18" charset="0"/>
                      </a:rPr>
                      <m:t>2</m:t>
                    </m:r>
                    <m:r>
                      <a:rPr lang="es-MX" sz="1800" b="0" i="1">
                        <a:latin typeface="Cambria Math" panose="02040503050406030204" pitchFamily="18" charset="0"/>
                      </a:rPr>
                      <m:t>=</m:t>
                    </m:r>
                    <m:f>
                      <m:fPr>
                        <m:ctrlPr>
                          <a:rPr lang="es-AR" sz="1800" i="1">
                            <a:latin typeface="Cambria Math" panose="02040503050406030204" pitchFamily="18" charset="0"/>
                          </a:rPr>
                        </m:ctrlPr>
                      </m:fPr>
                      <m:num>
                        <m:r>
                          <a:rPr lang="es-MX" sz="1800" b="0" i="1">
                            <a:latin typeface="Cambria Math" panose="02040503050406030204" pitchFamily="18" charset="0"/>
                          </a:rPr>
                          <m:t>𝑉</m:t>
                        </m:r>
                        <m:r>
                          <a:rPr lang="es-MX" sz="1800" b="0" i="1" baseline="-25000">
                            <a:latin typeface="Cambria Math" panose="02040503050406030204" pitchFamily="18" charset="0"/>
                          </a:rPr>
                          <m:t>𝑀𝑇</m:t>
                        </m:r>
                      </m:num>
                      <m:den>
                        <m:r>
                          <a:rPr lang="es-MX" sz="1800" b="0" i="1">
                            <a:latin typeface="Cambria Math" panose="02040503050406030204" pitchFamily="18" charset="0"/>
                          </a:rPr>
                          <m:t>𝑍</m:t>
                        </m:r>
                        <m:r>
                          <a:rPr lang="es-MX" sz="1800" b="0" i="1" baseline="-25000">
                            <a:latin typeface="Cambria Math" panose="02040503050406030204" pitchFamily="18" charset="0"/>
                          </a:rPr>
                          <m:t>2</m:t>
                        </m:r>
                      </m:den>
                    </m:f>
                  </m:oMath>
                </m:oMathPara>
              </a14:m>
              <a:endParaRPr lang="es-AR" sz="1800"/>
            </a:p>
          </xdr:txBody>
        </xdr:sp>
      </mc:Choice>
      <mc:Fallback xmlns="">
        <xdr:sp macro="" textlink="">
          <xdr:nvSpPr>
            <xdr:cNvPr id="17" name="CuadroTexto 16">
              <a:extLst>
                <a:ext uri="{FF2B5EF4-FFF2-40B4-BE49-F238E27FC236}">
                  <a16:creationId xmlns:a16="http://schemas.microsoft.com/office/drawing/2014/main" id="{1220D9D6-9114-4BF3-B3A8-B1F8DCBA20CB}"/>
                </a:ext>
              </a:extLst>
            </xdr:cNvPr>
            <xdr:cNvSpPr txBox="1"/>
          </xdr:nvSpPr>
          <xdr:spPr>
            <a:xfrm>
              <a:off x="7029450" y="3314700"/>
              <a:ext cx="2266949" cy="69532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r>
                <a:rPr lang="es-MX" sz="1800" b="0" i="0">
                  <a:latin typeface="Cambria Math" panose="02040503050406030204" pitchFamily="18" charset="0"/>
                </a:rPr>
                <a:t>𝐼𝑐𝑐</a:t>
              </a:r>
              <a:r>
                <a:rPr lang="es-MX" sz="1800" b="0" i="0" baseline="-25000">
                  <a:latin typeface="Cambria Math" panose="02040503050406030204" pitchFamily="18" charset="0"/>
                </a:rPr>
                <a:t>2</a:t>
              </a:r>
              <a:r>
                <a:rPr lang="es-MX" sz="1800" b="0" i="0">
                  <a:latin typeface="Cambria Math" panose="02040503050406030204" pitchFamily="18" charset="0"/>
                </a:rPr>
                <a:t>=𝑉</a:t>
              </a:r>
              <a:r>
                <a:rPr lang="es-MX" sz="1800" b="0" i="0" baseline="-25000">
                  <a:latin typeface="Cambria Math" panose="02040503050406030204" pitchFamily="18" charset="0"/>
                </a:rPr>
                <a:t>𝑀𝑇</a:t>
              </a:r>
              <a:r>
                <a:rPr lang="es-AR" sz="1800" b="0" i="0" baseline="-25000">
                  <a:latin typeface="Cambria Math" panose="02040503050406030204" pitchFamily="18" charset="0"/>
                </a:rPr>
                <a:t>/</a:t>
              </a:r>
              <a:r>
                <a:rPr lang="es-MX" sz="1800" b="0" i="0">
                  <a:latin typeface="Cambria Math" panose="02040503050406030204" pitchFamily="18" charset="0"/>
                </a:rPr>
                <a:t>𝑍</a:t>
              </a:r>
              <a:r>
                <a:rPr lang="es-MX" sz="1800" b="0" i="0" baseline="-25000">
                  <a:latin typeface="Cambria Math" panose="02040503050406030204" pitchFamily="18" charset="0"/>
                </a:rPr>
                <a:t>2</a:t>
              </a:r>
              <a:endParaRPr lang="es-AR" sz="1800"/>
            </a:p>
          </xdr:txBody>
        </xdr:sp>
      </mc:Fallback>
    </mc:AlternateContent>
    <xdr:clientData/>
  </xdr:oneCellAnchor>
  <xdr:oneCellAnchor>
    <xdr:from>
      <xdr:col>5</xdr:col>
      <xdr:colOff>457200</xdr:colOff>
      <xdr:row>29</xdr:row>
      <xdr:rowOff>114299</xdr:rowOff>
    </xdr:from>
    <xdr:ext cx="4457700" cy="590551"/>
    <mc:AlternateContent xmlns:mc="http://schemas.openxmlformats.org/markup-compatibility/2006" xmlns:a14="http://schemas.microsoft.com/office/drawing/2010/main">
      <mc:Choice Requires="a14">
        <xdr:sp macro="" textlink="">
          <xdr:nvSpPr>
            <xdr:cNvPr id="18" name="CuadroTexto 17">
              <a:extLst>
                <a:ext uri="{FF2B5EF4-FFF2-40B4-BE49-F238E27FC236}">
                  <a16:creationId xmlns:a16="http://schemas.microsoft.com/office/drawing/2014/main" id="{00000000-0008-0000-0200-000012000000}"/>
                </a:ext>
              </a:extLst>
            </xdr:cNvPr>
            <xdr:cNvSpPr txBox="1"/>
          </xdr:nvSpPr>
          <xdr:spPr>
            <a:xfrm>
              <a:off x="6115050" y="4924424"/>
              <a:ext cx="4457700" cy="5905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a14:m>
                <m:oMathPara xmlns:m="http://schemas.openxmlformats.org/officeDocument/2006/math">
                  <m:oMathParaPr>
                    <m:jc m:val="centerGroup"/>
                  </m:oMathParaPr>
                  <m:oMath xmlns:m="http://schemas.openxmlformats.org/officeDocument/2006/math">
                    <m:r>
                      <a:rPr lang="es-MX" sz="1800" b="0" i="1">
                        <a:latin typeface="Cambria Math" panose="02040503050406030204" pitchFamily="18" charset="0"/>
                      </a:rPr>
                      <m:t>𝑍</m:t>
                    </m:r>
                    <m:r>
                      <a:rPr lang="es-MX" sz="1800" b="0" i="1" baseline="-25000">
                        <a:latin typeface="Cambria Math" panose="02040503050406030204" pitchFamily="18" charset="0"/>
                      </a:rPr>
                      <m:t>3</m:t>
                    </m:r>
                    <m:r>
                      <a:rPr lang="es-MX" sz="1800" b="0" i="1">
                        <a:latin typeface="Cambria Math" panose="02040503050406030204" pitchFamily="18" charset="0"/>
                      </a:rPr>
                      <m:t>=</m:t>
                    </m:r>
                    <m:rad>
                      <m:radPr>
                        <m:degHide m:val="on"/>
                        <m:ctrlPr>
                          <a:rPr lang="es-MX" sz="1800" b="0" i="1">
                            <a:latin typeface="Cambria Math" panose="02040503050406030204" pitchFamily="18" charset="0"/>
                          </a:rPr>
                        </m:ctrlPr>
                      </m:radPr>
                      <m:deg/>
                      <m:e>
                        <m:d>
                          <m:dPr>
                            <m:ctrlPr>
                              <a:rPr lang="es-MX" sz="1800" b="0" i="1">
                                <a:solidFill>
                                  <a:schemeClr val="tx1"/>
                                </a:solidFill>
                                <a:effectLst/>
                                <a:latin typeface="Cambria Math" panose="02040503050406030204" pitchFamily="18" charset="0"/>
                                <a:ea typeface="+mn-ea"/>
                                <a:cs typeface="+mn-cs"/>
                              </a:rPr>
                            </m:ctrlPr>
                          </m:dPr>
                          <m:e>
                            <m:r>
                              <a:rPr lang="es-MX" sz="1800" b="0" i="1">
                                <a:solidFill>
                                  <a:schemeClr val="tx1"/>
                                </a:solidFill>
                                <a:effectLst/>
                                <a:latin typeface="Cambria Math" panose="02040503050406030204" pitchFamily="18" charset="0"/>
                                <a:ea typeface="+mn-ea"/>
                                <a:cs typeface="+mn-cs"/>
                              </a:rPr>
                              <m:t>𝑅</m:t>
                            </m:r>
                            <m:r>
                              <a:rPr lang="es-MX" sz="1800" b="0" i="1" baseline="-25000">
                                <a:solidFill>
                                  <a:schemeClr val="tx1"/>
                                </a:solidFill>
                                <a:effectLst/>
                                <a:latin typeface="Cambria Math" panose="02040503050406030204" pitchFamily="18" charset="0"/>
                                <a:ea typeface="+mn-ea"/>
                                <a:cs typeface="+mn-cs"/>
                              </a:rPr>
                              <m:t>2</m:t>
                            </m:r>
                            <m:r>
                              <a:rPr lang="es-MX" sz="1800" b="0" i="1">
                                <a:solidFill>
                                  <a:schemeClr val="tx1"/>
                                </a:solidFill>
                                <a:effectLst/>
                                <a:latin typeface="Cambria Math" panose="02040503050406030204" pitchFamily="18" charset="0"/>
                                <a:ea typeface="+mn-ea"/>
                                <a:cs typeface="+mn-cs"/>
                              </a:rPr>
                              <m:t>+</m:t>
                            </m:r>
                            <m:r>
                              <a:rPr lang="es-MX" sz="1800" b="0" i="1">
                                <a:solidFill>
                                  <a:schemeClr val="tx1"/>
                                </a:solidFill>
                                <a:effectLst/>
                                <a:latin typeface="Cambria Math" panose="02040503050406030204" pitchFamily="18" charset="0"/>
                                <a:ea typeface="+mn-ea"/>
                                <a:cs typeface="+mn-cs"/>
                              </a:rPr>
                              <m:t>𝑅</m:t>
                            </m:r>
                            <m:r>
                              <a:rPr lang="es-MX" sz="1800" b="0" i="1" baseline="-25000">
                                <a:solidFill>
                                  <a:schemeClr val="tx1"/>
                                </a:solidFill>
                                <a:effectLst/>
                                <a:latin typeface="Cambria Math" panose="02040503050406030204" pitchFamily="18" charset="0"/>
                                <a:ea typeface="+mn-ea"/>
                                <a:cs typeface="+mn-cs"/>
                              </a:rPr>
                              <m:t>23</m:t>
                            </m:r>
                          </m:e>
                        </m:d>
                        <m:r>
                          <a:rPr lang="es-MX" sz="1800" b="0" i="1" baseline="30000">
                            <a:solidFill>
                              <a:schemeClr val="tx1"/>
                            </a:solidFill>
                            <a:effectLst/>
                            <a:latin typeface="Cambria Math" panose="02040503050406030204" pitchFamily="18" charset="0"/>
                            <a:ea typeface="+mn-ea"/>
                            <a:cs typeface="+mn-cs"/>
                          </a:rPr>
                          <m:t>2</m:t>
                        </m:r>
                        <m:r>
                          <a:rPr lang="es-MX" sz="1800" b="0" i="1">
                            <a:solidFill>
                              <a:schemeClr val="tx1"/>
                            </a:solidFill>
                            <a:effectLst/>
                            <a:latin typeface="Cambria Math" panose="02040503050406030204" pitchFamily="18" charset="0"/>
                            <a:ea typeface="+mn-ea"/>
                            <a:cs typeface="+mn-cs"/>
                          </a:rPr>
                          <m:t>+</m:t>
                        </m:r>
                        <m:d>
                          <m:dPr>
                            <m:ctrlPr>
                              <a:rPr lang="es-MX" sz="1800" b="0" i="1">
                                <a:solidFill>
                                  <a:schemeClr val="tx1"/>
                                </a:solidFill>
                                <a:effectLst/>
                                <a:latin typeface="Cambria Math" panose="02040503050406030204" pitchFamily="18" charset="0"/>
                                <a:ea typeface="+mn-ea"/>
                                <a:cs typeface="+mn-cs"/>
                              </a:rPr>
                            </m:ctrlPr>
                          </m:dPr>
                          <m:e>
                            <m:r>
                              <a:rPr lang="es-MX" sz="1800" b="0" i="1">
                                <a:solidFill>
                                  <a:schemeClr val="tx1"/>
                                </a:solidFill>
                                <a:effectLst/>
                                <a:latin typeface="Cambria Math" panose="02040503050406030204" pitchFamily="18" charset="0"/>
                                <a:ea typeface="+mn-ea"/>
                                <a:cs typeface="+mn-cs"/>
                              </a:rPr>
                              <m:t>𝑋</m:t>
                            </m:r>
                            <m:r>
                              <a:rPr lang="es-MX" sz="1800" b="0" i="1" baseline="-25000">
                                <a:solidFill>
                                  <a:schemeClr val="tx1"/>
                                </a:solidFill>
                                <a:effectLst/>
                                <a:latin typeface="Cambria Math" panose="02040503050406030204" pitchFamily="18" charset="0"/>
                                <a:ea typeface="+mn-ea"/>
                                <a:cs typeface="+mn-cs"/>
                              </a:rPr>
                              <m:t>2</m:t>
                            </m:r>
                            <m:r>
                              <a:rPr lang="es-MX" sz="1800" b="0" i="1">
                                <a:solidFill>
                                  <a:schemeClr val="tx1"/>
                                </a:solidFill>
                                <a:effectLst/>
                                <a:latin typeface="Cambria Math" panose="02040503050406030204" pitchFamily="18" charset="0"/>
                                <a:ea typeface="+mn-ea"/>
                                <a:cs typeface="+mn-cs"/>
                              </a:rPr>
                              <m:t>+</m:t>
                            </m:r>
                            <m:r>
                              <a:rPr lang="es-MX" sz="1800" b="0" i="1">
                                <a:solidFill>
                                  <a:schemeClr val="tx1"/>
                                </a:solidFill>
                                <a:effectLst/>
                                <a:latin typeface="Cambria Math" panose="02040503050406030204" pitchFamily="18" charset="0"/>
                                <a:ea typeface="+mn-ea"/>
                                <a:cs typeface="+mn-cs"/>
                              </a:rPr>
                              <m:t>𝑋</m:t>
                            </m:r>
                            <m:r>
                              <a:rPr lang="es-MX" sz="1800" b="0" i="1" baseline="-25000">
                                <a:solidFill>
                                  <a:schemeClr val="tx1"/>
                                </a:solidFill>
                                <a:effectLst/>
                                <a:latin typeface="Cambria Math" panose="02040503050406030204" pitchFamily="18" charset="0"/>
                                <a:ea typeface="+mn-ea"/>
                                <a:cs typeface="+mn-cs"/>
                              </a:rPr>
                              <m:t>23</m:t>
                            </m:r>
                          </m:e>
                        </m:d>
                        <m:r>
                          <a:rPr lang="es-MX" sz="1800" b="0" i="1" baseline="30000">
                            <a:solidFill>
                              <a:schemeClr val="tx1"/>
                            </a:solidFill>
                            <a:effectLst/>
                            <a:latin typeface="Cambria Math" panose="02040503050406030204" pitchFamily="18" charset="0"/>
                            <a:ea typeface="+mn-ea"/>
                            <a:cs typeface="+mn-cs"/>
                          </a:rPr>
                          <m:t>2</m:t>
                        </m:r>
                      </m:e>
                    </m:rad>
                  </m:oMath>
                </m:oMathPara>
              </a14:m>
              <a:endParaRPr lang="es-AR" sz="1800" baseline="-25000"/>
            </a:p>
          </xdr:txBody>
        </xdr:sp>
      </mc:Choice>
      <mc:Fallback xmlns="">
        <xdr:sp macro="" textlink="">
          <xdr:nvSpPr>
            <xdr:cNvPr id="18" name="CuadroTexto 17">
              <a:extLst>
                <a:ext uri="{FF2B5EF4-FFF2-40B4-BE49-F238E27FC236}">
                  <a16:creationId xmlns:a16="http://schemas.microsoft.com/office/drawing/2014/main" id="{3EAF1AEB-8341-48DD-B694-19BDF7A6CE8E}"/>
                </a:ext>
              </a:extLst>
            </xdr:cNvPr>
            <xdr:cNvSpPr txBox="1"/>
          </xdr:nvSpPr>
          <xdr:spPr>
            <a:xfrm>
              <a:off x="6115050" y="4924424"/>
              <a:ext cx="4457700" cy="5905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r>
                <a:rPr lang="es-MX" sz="1800" b="0" i="0">
                  <a:latin typeface="Cambria Math" panose="02040503050406030204" pitchFamily="18" charset="0"/>
                </a:rPr>
                <a:t>𝑍</a:t>
              </a:r>
              <a:r>
                <a:rPr lang="es-MX" sz="1800" b="0" i="0" baseline="-25000">
                  <a:latin typeface="Cambria Math" panose="02040503050406030204" pitchFamily="18" charset="0"/>
                </a:rPr>
                <a:t>3</a:t>
              </a:r>
              <a:r>
                <a:rPr lang="es-MX" sz="1800" b="0" i="0">
                  <a:latin typeface="Cambria Math" panose="02040503050406030204" pitchFamily="18" charset="0"/>
                </a:rPr>
                <a:t>=√(</a:t>
              </a:r>
              <a:r>
                <a:rPr lang="es-MX" sz="1800" b="0" i="0">
                  <a:solidFill>
                    <a:schemeClr val="tx1"/>
                  </a:solidFill>
                  <a:effectLst/>
                  <a:latin typeface="+mn-lt"/>
                  <a:ea typeface="+mn-ea"/>
                  <a:cs typeface="+mn-cs"/>
                </a:rPr>
                <a:t>(𝑅</a:t>
              </a:r>
              <a:r>
                <a:rPr lang="es-MX" sz="1800" b="0" i="0" baseline="-25000">
                  <a:solidFill>
                    <a:schemeClr val="tx1"/>
                  </a:solidFill>
                  <a:effectLst/>
                  <a:latin typeface="Cambria Math" panose="02040503050406030204" pitchFamily="18" charset="0"/>
                  <a:ea typeface="+mn-ea"/>
                  <a:cs typeface="+mn-cs"/>
                </a:rPr>
                <a:t>2</a:t>
              </a:r>
              <a:r>
                <a:rPr lang="es-MX" sz="1800" b="0" i="0">
                  <a:solidFill>
                    <a:schemeClr val="tx1"/>
                  </a:solidFill>
                  <a:effectLst/>
                  <a:latin typeface="Cambria Math" panose="02040503050406030204" pitchFamily="18" charset="0"/>
                  <a:ea typeface="+mn-ea"/>
                  <a:cs typeface="+mn-cs"/>
                </a:rPr>
                <a:t>+𝑅</a:t>
              </a:r>
              <a:r>
                <a:rPr lang="es-MX" sz="1800" b="0" i="0" baseline="-25000">
                  <a:solidFill>
                    <a:schemeClr val="tx1"/>
                  </a:solidFill>
                  <a:effectLst/>
                  <a:latin typeface="Cambria Math" panose="02040503050406030204" pitchFamily="18" charset="0"/>
                  <a:ea typeface="+mn-ea"/>
                  <a:cs typeface="+mn-cs"/>
                </a:rPr>
                <a:t>23</a:t>
              </a:r>
              <a:r>
                <a:rPr lang="es-MX" sz="1800" b="0" i="0" baseline="-25000">
                  <a:solidFill>
                    <a:schemeClr val="tx1"/>
                  </a:solidFill>
                  <a:effectLst/>
                  <a:latin typeface="+mn-lt"/>
                  <a:ea typeface="+mn-ea"/>
                  <a:cs typeface="+mn-cs"/>
                </a:rPr>
                <a:t>)</a:t>
              </a:r>
              <a:r>
                <a:rPr lang="es-MX" sz="1800" b="0" i="0" baseline="30000">
                  <a:solidFill>
                    <a:schemeClr val="tx1"/>
                  </a:solidFill>
                  <a:effectLst/>
                  <a:latin typeface="+mn-lt"/>
                  <a:ea typeface="+mn-ea"/>
                  <a:cs typeface="+mn-cs"/>
                </a:rPr>
                <a:t>2</a:t>
              </a:r>
              <a:r>
                <a:rPr lang="es-MX" sz="1800" b="0" i="0">
                  <a:solidFill>
                    <a:schemeClr val="tx1"/>
                  </a:solidFill>
                  <a:effectLst/>
                  <a:latin typeface="+mn-lt"/>
                  <a:ea typeface="+mn-ea"/>
                  <a:cs typeface="+mn-cs"/>
                </a:rPr>
                <a:t>+(𝑋</a:t>
              </a:r>
              <a:r>
                <a:rPr lang="es-MX" sz="1800" b="0" i="0" baseline="-25000">
                  <a:solidFill>
                    <a:schemeClr val="tx1"/>
                  </a:solidFill>
                  <a:effectLst/>
                  <a:latin typeface="Cambria Math" panose="02040503050406030204" pitchFamily="18" charset="0"/>
                  <a:ea typeface="+mn-ea"/>
                  <a:cs typeface="+mn-cs"/>
                </a:rPr>
                <a:t>2</a:t>
              </a:r>
              <a:r>
                <a:rPr lang="es-MX" sz="1800" b="0" i="0">
                  <a:solidFill>
                    <a:schemeClr val="tx1"/>
                  </a:solidFill>
                  <a:effectLst/>
                  <a:latin typeface="+mn-lt"/>
                  <a:ea typeface="+mn-ea"/>
                  <a:cs typeface="+mn-cs"/>
                </a:rPr>
                <a:t>+𝑋</a:t>
              </a:r>
              <a:r>
                <a:rPr lang="es-MX" sz="1800" b="0" i="0" baseline="-25000">
                  <a:solidFill>
                    <a:schemeClr val="tx1"/>
                  </a:solidFill>
                  <a:effectLst/>
                  <a:latin typeface="Cambria Math" panose="02040503050406030204" pitchFamily="18" charset="0"/>
                  <a:ea typeface="+mn-ea"/>
                  <a:cs typeface="+mn-cs"/>
                </a:rPr>
                <a:t>23</a:t>
              </a:r>
              <a:r>
                <a:rPr lang="es-MX" sz="1800" b="0" i="0" baseline="-25000">
                  <a:solidFill>
                    <a:schemeClr val="tx1"/>
                  </a:solidFill>
                  <a:effectLst/>
                  <a:latin typeface="+mn-lt"/>
                  <a:ea typeface="+mn-ea"/>
                  <a:cs typeface="+mn-cs"/>
                </a:rPr>
                <a:t>)</a:t>
              </a:r>
              <a:r>
                <a:rPr lang="es-MX" sz="1800" b="0" i="0" baseline="30000">
                  <a:solidFill>
                    <a:schemeClr val="tx1"/>
                  </a:solidFill>
                  <a:effectLst/>
                  <a:latin typeface="+mn-lt"/>
                  <a:ea typeface="+mn-ea"/>
                  <a:cs typeface="+mn-cs"/>
                </a:rPr>
                <a:t>2</a:t>
              </a:r>
              <a:r>
                <a:rPr lang="es-MX" sz="1800" b="0" i="0" baseline="30000">
                  <a:solidFill>
                    <a:schemeClr val="tx1"/>
                  </a:solidFill>
                  <a:effectLst/>
                  <a:latin typeface="Cambria Math" panose="02040503050406030204" pitchFamily="18" charset="0"/>
                  <a:ea typeface="+mn-ea"/>
                  <a:cs typeface="+mn-cs"/>
                </a:rPr>
                <a:t>)</a:t>
              </a:r>
              <a:endParaRPr lang="es-AR" sz="1800" baseline="-25000"/>
            </a:p>
          </xdr:txBody>
        </xdr:sp>
      </mc:Fallback>
    </mc:AlternateContent>
    <xdr:clientData/>
  </xdr:oneCellAnchor>
  <xdr:oneCellAnchor>
    <xdr:from>
      <xdr:col>6</xdr:col>
      <xdr:colOff>895350</xdr:colOff>
      <xdr:row>36</xdr:row>
      <xdr:rowOff>85725</xdr:rowOff>
    </xdr:from>
    <xdr:ext cx="2266949" cy="695326"/>
    <mc:AlternateContent xmlns:mc="http://schemas.openxmlformats.org/markup-compatibility/2006" xmlns:a14="http://schemas.microsoft.com/office/drawing/2010/main">
      <mc:Choice Requires="a14">
        <xdr:sp macro="" textlink="">
          <xdr:nvSpPr>
            <xdr:cNvPr id="19" name="CuadroTexto 18">
              <a:extLst>
                <a:ext uri="{FF2B5EF4-FFF2-40B4-BE49-F238E27FC236}">
                  <a16:creationId xmlns:a16="http://schemas.microsoft.com/office/drawing/2014/main" id="{00000000-0008-0000-0200-000013000000}"/>
                </a:ext>
              </a:extLst>
            </xdr:cNvPr>
            <xdr:cNvSpPr txBox="1"/>
          </xdr:nvSpPr>
          <xdr:spPr>
            <a:xfrm>
              <a:off x="7315200" y="5867400"/>
              <a:ext cx="2266949" cy="69532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a14:m>
                <m:oMathPara xmlns:m="http://schemas.openxmlformats.org/officeDocument/2006/math">
                  <m:oMathParaPr>
                    <m:jc m:val="centerGroup"/>
                  </m:oMathParaPr>
                  <m:oMath xmlns:m="http://schemas.openxmlformats.org/officeDocument/2006/math">
                    <m:r>
                      <a:rPr lang="es-MX" sz="1800" b="0" i="1">
                        <a:latin typeface="Cambria Math" panose="02040503050406030204" pitchFamily="18" charset="0"/>
                      </a:rPr>
                      <m:t>𝐼𝑐𝑐</m:t>
                    </m:r>
                    <m:r>
                      <a:rPr lang="es-MX" sz="1800" b="0" i="1" baseline="-25000">
                        <a:latin typeface="Cambria Math" panose="02040503050406030204" pitchFamily="18" charset="0"/>
                      </a:rPr>
                      <m:t>3</m:t>
                    </m:r>
                    <m:r>
                      <a:rPr lang="es-MX" sz="1800" b="0" i="1">
                        <a:latin typeface="Cambria Math" panose="02040503050406030204" pitchFamily="18" charset="0"/>
                      </a:rPr>
                      <m:t>=</m:t>
                    </m:r>
                    <m:f>
                      <m:fPr>
                        <m:ctrlPr>
                          <a:rPr lang="es-AR" sz="1800" i="1">
                            <a:latin typeface="Cambria Math" panose="02040503050406030204" pitchFamily="18" charset="0"/>
                          </a:rPr>
                        </m:ctrlPr>
                      </m:fPr>
                      <m:num>
                        <m:r>
                          <a:rPr lang="es-MX" sz="1800" b="0" i="1">
                            <a:latin typeface="Cambria Math" panose="02040503050406030204" pitchFamily="18" charset="0"/>
                          </a:rPr>
                          <m:t>𝑉</m:t>
                        </m:r>
                        <m:r>
                          <a:rPr lang="es-MX" sz="1800" b="0" i="1" baseline="-25000">
                            <a:latin typeface="Cambria Math" panose="02040503050406030204" pitchFamily="18" charset="0"/>
                          </a:rPr>
                          <m:t>𝑀𝑇</m:t>
                        </m:r>
                      </m:num>
                      <m:den>
                        <m:r>
                          <a:rPr lang="es-MX" sz="1800" b="0" i="1">
                            <a:latin typeface="Cambria Math" panose="02040503050406030204" pitchFamily="18" charset="0"/>
                          </a:rPr>
                          <m:t>𝑍</m:t>
                        </m:r>
                        <m:r>
                          <a:rPr lang="es-MX" sz="1800" b="0" i="1" baseline="-25000">
                            <a:latin typeface="Cambria Math" panose="02040503050406030204" pitchFamily="18" charset="0"/>
                          </a:rPr>
                          <m:t>3</m:t>
                        </m:r>
                      </m:den>
                    </m:f>
                  </m:oMath>
                </m:oMathPara>
              </a14:m>
              <a:endParaRPr lang="es-AR" sz="1800"/>
            </a:p>
          </xdr:txBody>
        </xdr:sp>
      </mc:Choice>
      <mc:Fallback xmlns="">
        <xdr:sp macro="" textlink="">
          <xdr:nvSpPr>
            <xdr:cNvPr id="19" name="CuadroTexto 18">
              <a:extLst>
                <a:ext uri="{FF2B5EF4-FFF2-40B4-BE49-F238E27FC236}">
                  <a16:creationId xmlns:a16="http://schemas.microsoft.com/office/drawing/2014/main" id="{3F9AAA51-866F-437C-9B9D-2A15BF0D7D51}"/>
                </a:ext>
              </a:extLst>
            </xdr:cNvPr>
            <xdr:cNvSpPr txBox="1"/>
          </xdr:nvSpPr>
          <xdr:spPr>
            <a:xfrm>
              <a:off x="7315200" y="5867400"/>
              <a:ext cx="2266949" cy="69532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r>
                <a:rPr lang="es-MX" sz="1800" b="0" i="0">
                  <a:latin typeface="Cambria Math" panose="02040503050406030204" pitchFamily="18" charset="0"/>
                </a:rPr>
                <a:t>𝐼𝑐𝑐</a:t>
              </a:r>
              <a:r>
                <a:rPr lang="es-MX" sz="1800" b="0" i="0" baseline="-25000">
                  <a:latin typeface="Cambria Math" panose="02040503050406030204" pitchFamily="18" charset="0"/>
                </a:rPr>
                <a:t>3</a:t>
              </a:r>
              <a:r>
                <a:rPr lang="es-MX" sz="1800" b="0" i="0">
                  <a:latin typeface="Cambria Math" panose="02040503050406030204" pitchFamily="18" charset="0"/>
                </a:rPr>
                <a:t>=𝑉</a:t>
              </a:r>
              <a:r>
                <a:rPr lang="es-MX" sz="1800" b="0" i="0" baseline="-25000">
                  <a:latin typeface="Cambria Math" panose="02040503050406030204" pitchFamily="18" charset="0"/>
                </a:rPr>
                <a:t>𝑀𝑇</a:t>
              </a:r>
              <a:r>
                <a:rPr lang="es-AR" sz="1800" b="0" i="0" baseline="-25000">
                  <a:latin typeface="Cambria Math" panose="02040503050406030204" pitchFamily="18" charset="0"/>
                </a:rPr>
                <a:t>/</a:t>
              </a:r>
              <a:r>
                <a:rPr lang="es-MX" sz="1800" b="0" i="0">
                  <a:latin typeface="Cambria Math" panose="02040503050406030204" pitchFamily="18" charset="0"/>
                </a:rPr>
                <a:t>𝑍</a:t>
              </a:r>
              <a:r>
                <a:rPr lang="es-MX" sz="1800" b="0" i="0" baseline="-25000">
                  <a:latin typeface="Cambria Math" panose="02040503050406030204" pitchFamily="18" charset="0"/>
                </a:rPr>
                <a:t>3</a:t>
              </a:r>
              <a:endParaRPr lang="es-AR" sz="1800"/>
            </a:p>
          </xdr:txBody>
        </xdr:sp>
      </mc:Fallback>
    </mc:AlternateContent>
    <xdr:clientData/>
  </xdr:oneCellAnchor>
  <xdr:oneCellAnchor>
    <xdr:from>
      <xdr:col>6</xdr:col>
      <xdr:colOff>904875</xdr:colOff>
      <xdr:row>51</xdr:row>
      <xdr:rowOff>19050</xdr:rowOff>
    </xdr:from>
    <xdr:ext cx="2266949" cy="695326"/>
    <mc:AlternateContent xmlns:mc="http://schemas.openxmlformats.org/markup-compatibility/2006" xmlns:a14="http://schemas.microsoft.com/office/drawing/2010/main">
      <mc:Choice Requires="a14">
        <xdr:sp macro="" textlink="">
          <xdr:nvSpPr>
            <xdr:cNvPr id="21" name="CuadroTexto 20">
              <a:extLst>
                <a:ext uri="{FF2B5EF4-FFF2-40B4-BE49-F238E27FC236}">
                  <a16:creationId xmlns:a16="http://schemas.microsoft.com/office/drawing/2014/main" id="{00000000-0008-0000-0200-000015000000}"/>
                </a:ext>
              </a:extLst>
            </xdr:cNvPr>
            <xdr:cNvSpPr txBox="1"/>
          </xdr:nvSpPr>
          <xdr:spPr>
            <a:xfrm>
              <a:off x="7324725" y="8105775"/>
              <a:ext cx="2266949" cy="69532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a14:m>
                <m:oMathPara xmlns:m="http://schemas.openxmlformats.org/officeDocument/2006/math">
                  <m:oMathParaPr>
                    <m:jc m:val="centerGroup"/>
                  </m:oMathParaPr>
                  <m:oMath xmlns:m="http://schemas.openxmlformats.org/officeDocument/2006/math">
                    <m:r>
                      <a:rPr lang="es-MX" sz="1800" b="0" i="1">
                        <a:latin typeface="Cambria Math" panose="02040503050406030204" pitchFamily="18" charset="0"/>
                      </a:rPr>
                      <m:t>𝐼𝑐𝑐</m:t>
                    </m:r>
                    <m:r>
                      <a:rPr lang="es-MX" sz="1800" b="0" i="1" baseline="-25000">
                        <a:latin typeface="Cambria Math" panose="02040503050406030204" pitchFamily="18" charset="0"/>
                      </a:rPr>
                      <m:t>4</m:t>
                    </m:r>
                    <m:r>
                      <a:rPr lang="es-MX" sz="1800" b="0" i="1">
                        <a:latin typeface="Cambria Math" panose="02040503050406030204" pitchFamily="18" charset="0"/>
                      </a:rPr>
                      <m:t>=</m:t>
                    </m:r>
                    <m:f>
                      <m:fPr>
                        <m:ctrlPr>
                          <a:rPr lang="es-AR" sz="1800" i="1">
                            <a:latin typeface="Cambria Math" panose="02040503050406030204" pitchFamily="18" charset="0"/>
                          </a:rPr>
                        </m:ctrlPr>
                      </m:fPr>
                      <m:num>
                        <m:r>
                          <a:rPr lang="es-MX" sz="1800" b="0" i="1">
                            <a:latin typeface="Cambria Math" panose="02040503050406030204" pitchFamily="18" charset="0"/>
                          </a:rPr>
                          <m:t>𝑉</m:t>
                        </m:r>
                        <m:r>
                          <a:rPr lang="es-MX" sz="1800" b="0" i="1" baseline="-25000">
                            <a:latin typeface="Cambria Math" panose="02040503050406030204" pitchFamily="18" charset="0"/>
                          </a:rPr>
                          <m:t>𝑀𝑇</m:t>
                        </m:r>
                      </m:num>
                      <m:den>
                        <m:r>
                          <a:rPr lang="es-MX" sz="1800" b="0" i="1">
                            <a:latin typeface="Cambria Math" panose="02040503050406030204" pitchFamily="18" charset="0"/>
                          </a:rPr>
                          <m:t>𝑍</m:t>
                        </m:r>
                        <m:r>
                          <a:rPr lang="es-MX" sz="1800" b="0" i="1" baseline="-25000">
                            <a:latin typeface="Cambria Math" panose="02040503050406030204" pitchFamily="18" charset="0"/>
                          </a:rPr>
                          <m:t>4</m:t>
                        </m:r>
                      </m:den>
                    </m:f>
                  </m:oMath>
                </m:oMathPara>
              </a14:m>
              <a:endParaRPr lang="es-AR" sz="1800"/>
            </a:p>
          </xdr:txBody>
        </xdr:sp>
      </mc:Choice>
      <mc:Fallback xmlns="">
        <xdr:sp macro="" textlink="">
          <xdr:nvSpPr>
            <xdr:cNvPr id="21" name="CuadroTexto 20">
              <a:extLst>
                <a:ext uri="{FF2B5EF4-FFF2-40B4-BE49-F238E27FC236}">
                  <a16:creationId xmlns:a16="http://schemas.microsoft.com/office/drawing/2014/main" id="{74024816-C60B-4F04-BE78-F01146ADBB2B}"/>
                </a:ext>
              </a:extLst>
            </xdr:cNvPr>
            <xdr:cNvSpPr txBox="1"/>
          </xdr:nvSpPr>
          <xdr:spPr>
            <a:xfrm>
              <a:off x="7324725" y="8105775"/>
              <a:ext cx="2266949" cy="69532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r>
                <a:rPr lang="es-MX" sz="1800" b="0" i="0">
                  <a:latin typeface="Cambria Math" panose="02040503050406030204" pitchFamily="18" charset="0"/>
                </a:rPr>
                <a:t>𝐼𝑐𝑐</a:t>
              </a:r>
              <a:r>
                <a:rPr lang="es-MX" sz="1800" b="0" i="0" baseline="-25000">
                  <a:latin typeface="Cambria Math" panose="02040503050406030204" pitchFamily="18" charset="0"/>
                </a:rPr>
                <a:t>4</a:t>
              </a:r>
              <a:r>
                <a:rPr lang="es-MX" sz="1800" b="0" i="0">
                  <a:latin typeface="Cambria Math" panose="02040503050406030204" pitchFamily="18" charset="0"/>
                </a:rPr>
                <a:t>=𝑉</a:t>
              </a:r>
              <a:r>
                <a:rPr lang="es-MX" sz="1800" b="0" i="0" baseline="-25000">
                  <a:latin typeface="Cambria Math" panose="02040503050406030204" pitchFamily="18" charset="0"/>
                </a:rPr>
                <a:t>𝑀𝑇</a:t>
              </a:r>
              <a:r>
                <a:rPr lang="es-AR" sz="1800" b="0" i="0" baseline="-25000">
                  <a:latin typeface="Cambria Math" panose="02040503050406030204" pitchFamily="18" charset="0"/>
                </a:rPr>
                <a:t>/</a:t>
              </a:r>
              <a:r>
                <a:rPr lang="es-MX" sz="1800" b="0" i="0">
                  <a:latin typeface="Cambria Math" panose="02040503050406030204" pitchFamily="18" charset="0"/>
                </a:rPr>
                <a:t>𝑍</a:t>
              </a:r>
              <a:r>
                <a:rPr lang="es-MX" sz="1800" b="0" i="0" baseline="-25000">
                  <a:latin typeface="Cambria Math" panose="02040503050406030204" pitchFamily="18" charset="0"/>
                </a:rPr>
                <a:t>4</a:t>
              </a:r>
              <a:endParaRPr lang="es-AR" sz="1800"/>
            </a:p>
          </xdr:txBody>
        </xdr:sp>
      </mc:Fallback>
    </mc:AlternateContent>
    <xdr:clientData/>
  </xdr:oneCellAnchor>
  <xdr:oneCellAnchor>
    <xdr:from>
      <xdr:col>5</xdr:col>
      <xdr:colOff>523875</xdr:colOff>
      <xdr:row>45</xdr:row>
      <xdr:rowOff>19049</xdr:rowOff>
    </xdr:from>
    <xdr:ext cx="4457700" cy="590551"/>
    <mc:AlternateContent xmlns:mc="http://schemas.openxmlformats.org/markup-compatibility/2006" xmlns:a14="http://schemas.microsoft.com/office/drawing/2010/main">
      <mc:Choice Requires="a14">
        <xdr:sp macro="" textlink="">
          <xdr:nvSpPr>
            <xdr:cNvPr id="22" name="CuadroTexto 21">
              <a:extLst>
                <a:ext uri="{FF2B5EF4-FFF2-40B4-BE49-F238E27FC236}">
                  <a16:creationId xmlns:a16="http://schemas.microsoft.com/office/drawing/2014/main" id="{00000000-0008-0000-0200-000016000000}"/>
                </a:ext>
              </a:extLst>
            </xdr:cNvPr>
            <xdr:cNvSpPr txBox="1"/>
          </xdr:nvSpPr>
          <xdr:spPr>
            <a:xfrm>
              <a:off x="6181725" y="7296149"/>
              <a:ext cx="4457700" cy="5905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a14:m>
                <m:oMathPara xmlns:m="http://schemas.openxmlformats.org/officeDocument/2006/math">
                  <m:oMathParaPr>
                    <m:jc m:val="centerGroup"/>
                  </m:oMathParaPr>
                  <m:oMath xmlns:m="http://schemas.openxmlformats.org/officeDocument/2006/math">
                    <m:r>
                      <a:rPr lang="es-MX" sz="1800" b="0" i="1">
                        <a:latin typeface="Cambria Math" panose="02040503050406030204" pitchFamily="18" charset="0"/>
                      </a:rPr>
                      <m:t>𝑍</m:t>
                    </m:r>
                    <m:r>
                      <a:rPr lang="es-MX" sz="1800" b="0" i="1" baseline="-25000">
                        <a:latin typeface="Cambria Math" panose="02040503050406030204" pitchFamily="18" charset="0"/>
                      </a:rPr>
                      <m:t>4</m:t>
                    </m:r>
                    <m:r>
                      <a:rPr lang="es-MX" sz="1800" b="0" i="1">
                        <a:latin typeface="Cambria Math" panose="02040503050406030204" pitchFamily="18" charset="0"/>
                      </a:rPr>
                      <m:t>=</m:t>
                    </m:r>
                    <m:rad>
                      <m:radPr>
                        <m:degHide m:val="on"/>
                        <m:ctrlPr>
                          <a:rPr lang="es-MX" sz="1800" b="0" i="1">
                            <a:latin typeface="Cambria Math" panose="02040503050406030204" pitchFamily="18" charset="0"/>
                          </a:rPr>
                        </m:ctrlPr>
                      </m:radPr>
                      <m:deg/>
                      <m:e>
                        <m:d>
                          <m:dPr>
                            <m:ctrlPr>
                              <a:rPr lang="es-MX" sz="1800" b="0" i="1">
                                <a:solidFill>
                                  <a:schemeClr val="tx1"/>
                                </a:solidFill>
                                <a:effectLst/>
                                <a:latin typeface="Cambria Math" panose="02040503050406030204" pitchFamily="18" charset="0"/>
                                <a:ea typeface="+mn-ea"/>
                                <a:cs typeface="+mn-cs"/>
                              </a:rPr>
                            </m:ctrlPr>
                          </m:dPr>
                          <m:e>
                            <m:r>
                              <a:rPr lang="es-MX" sz="1800" b="0" i="1">
                                <a:solidFill>
                                  <a:schemeClr val="tx1"/>
                                </a:solidFill>
                                <a:effectLst/>
                                <a:latin typeface="Cambria Math" panose="02040503050406030204" pitchFamily="18" charset="0"/>
                                <a:ea typeface="+mn-ea"/>
                                <a:cs typeface="+mn-cs"/>
                              </a:rPr>
                              <m:t>𝑅</m:t>
                            </m:r>
                            <m:r>
                              <a:rPr lang="es-MX" sz="1800" b="0" i="1" baseline="-25000">
                                <a:solidFill>
                                  <a:schemeClr val="tx1"/>
                                </a:solidFill>
                                <a:effectLst/>
                                <a:latin typeface="Cambria Math" panose="02040503050406030204" pitchFamily="18" charset="0"/>
                                <a:ea typeface="+mn-ea"/>
                                <a:cs typeface="+mn-cs"/>
                              </a:rPr>
                              <m:t>3</m:t>
                            </m:r>
                            <m:r>
                              <a:rPr lang="es-MX" sz="1800" b="0" i="1">
                                <a:solidFill>
                                  <a:schemeClr val="tx1"/>
                                </a:solidFill>
                                <a:effectLst/>
                                <a:latin typeface="Cambria Math" panose="02040503050406030204" pitchFamily="18" charset="0"/>
                                <a:ea typeface="+mn-ea"/>
                                <a:cs typeface="+mn-cs"/>
                              </a:rPr>
                              <m:t>+</m:t>
                            </m:r>
                            <m:r>
                              <a:rPr lang="es-MX" sz="1800" b="0" i="1">
                                <a:solidFill>
                                  <a:schemeClr val="tx1"/>
                                </a:solidFill>
                                <a:effectLst/>
                                <a:latin typeface="Cambria Math" panose="02040503050406030204" pitchFamily="18" charset="0"/>
                                <a:ea typeface="+mn-ea"/>
                                <a:cs typeface="+mn-cs"/>
                              </a:rPr>
                              <m:t>𝑅</m:t>
                            </m:r>
                            <m:r>
                              <a:rPr lang="es-MX" sz="1800" b="0" i="1" baseline="-25000">
                                <a:solidFill>
                                  <a:schemeClr val="tx1"/>
                                </a:solidFill>
                                <a:effectLst/>
                                <a:latin typeface="Cambria Math" panose="02040503050406030204" pitchFamily="18" charset="0"/>
                                <a:ea typeface="+mn-ea"/>
                                <a:cs typeface="+mn-cs"/>
                              </a:rPr>
                              <m:t>34</m:t>
                            </m:r>
                          </m:e>
                        </m:d>
                        <m:r>
                          <a:rPr lang="es-MX" sz="1800" b="0" i="1" baseline="30000">
                            <a:solidFill>
                              <a:schemeClr val="tx1"/>
                            </a:solidFill>
                            <a:effectLst/>
                            <a:latin typeface="Cambria Math" panose="02040503050406030204" pitchFamily="18" charset="0"/>
                            <a:ea typeface="+mn-ea"/>
                            <a:cs typeface="+mn-cs"/>
                          </a:rPr>
                          <m:t>2</m:t>
                        </m:r>
                        <m:r>
                          <a:rPr lang="es-MX" sz="1800" b="0" i="1">
                            <a:solidFill>
                              <a:schemeClr val="tx1"/>
                            </a:solidFill>
                            <a:effectLst/>
                            <a:latin typeface="Cambria Math" panose="02040503050406030204" pitchFamily="18" charset="0"/>
                            <a:ea typeface="+mn-ea"/>
                            <a:cs typeface="+mn-cs"/>
                          </a:rPr>
                          <m:t>+</m:t>
                        </m:r>
                        <m:d>
                          <m:dPr>
                            <m:ctrlPr>
                              <a:rPr lang="es-MX" sz="1800" b="0" i="1">
                                <a:solidFill>
                                  <a:schemeClr val="tx1"/>
                                </a:solidFill>
                                <a:effectLst/>
                                <a:latin typeface="Cambria Math" panose="02040503050406030204" pitchFamily="18" charset="0"/>
                                <a:ea typeface="+mn-ea"/>
                                <a:cs typeface="+mn-cs"/>
                              </a:rPr>
                            </m:ctrlPr>
                          </m:dPr>
                          <m:e>
                            <m:r>
                              <a:rPr lang="es-MX" sz="1800" b="0" i="1">
                                <a:solidFill>
                                  <a:schemeClr val="tx1"/>
                                </a:solidFill>
                                <a:effectLst/>
                                <a:latin typeface="Cambria Math" panose="02040503050406030204" pitchFamily="18" charset="0"/>
                                <a:ea typeface="+mn-ea"/>
                                <a:cs typeface="+mn-cs"/>
                              </a:rPr>
                              <m:t>𝑋</m:t>
                            </m:r>
                            <m:r>
                              <a:rPr lang="es-MX" sz="1800" b="0" i="1" baseline="-25000">
                                <a:solidFill>
                                  <a:schemeClr val="tx1"/>
                                </a:solidFill>
                                <a:effectLst/>
                                <a:latin typeface="Cambria Math" panose="02040503050406030204" pitchFamily="18" charset="0"/>
                                <a:ea typeface="+mn-ea"/>
                                <a:cs typeface="+mn-cs"/>
                              </a:rPr>
                              <m:t>3</m:t>
                            </m:r>
                            <m:r>
                              <a:rPr lang="es-MX" sz="1800" b="0" i="1">
                                <a:solidFill>
                                  <a:schemeClr val="tx1"/>
                                </a:solidFill>
                                <a:effectLst/>
                                <a:latin typeface="Cambria Math" panose="02040503050406030204" pitchFamily="18" charset="0"/>
                                <a:ea typeface="+mn-ea"/>
                                <a:cs typeface="+mn-cs"/>
                              </a:rPr>
                              <m:t>+</m:t>
                            </m:r>
                            <m:r>
                              <a:rPr lang="es-MX" sz="1800" b="0" i="1">
                                <a:solidFill>
                                  <a:schemeClr val="tx1"/>
                                </a:solidFill>
                                <a:effectLst/>
                                <a:latin typeface="Cambria Math" panose="02040503050406030204" pitchFamily="18" charset="0"/>
                                <a:ea typeface="+mn-ea"/>
                                <a:cs typeface="+mn-cs"/>
                              </a:rPr>
                              <m:t>𝑋</m:t>
                            </m:r>
                            <m:r>
                              <a:rPr lang="es-MX" sz="1800" b="0" i="1" baseline="-25000">
                                <a:solidFill>
                                  <a:schemeClr val="tx1"/>
                                </a:solidFill>
                                <a:effectLst/>
                                <a:latin typeface="Cambria Math" panose="02040503050406030204" pitchFamily="18" charset="0"/>
                                <a:ea typeface="+mn-ea"/>
                                <a:cs typeface="+mn-cs"/>
                              </a:rPr>
                              <m:t>34</m:t>
                            </m:r>
                          </m:e>
                        </m:d>
                        <m:r>
                          <a:rPr lang="es-MX" sz="1800" b="0" i="1" baseline="30000">
                            <a:solidFill>
                              <a:schemeClr val="tx1"/>
                            </a:solidFill>
                            <a:effectLst/>
                            <a:latin typeface="Cambria Math" panose="02040503050406030204" pitchFamily="18" charset="0"/>
                            <a:ea typeface="+mn-ea"/>
                            <a:cs typeface="+mn-cs"/>
                          </a:rPr>
                          <m:t>2</m:t>
                        </m:r>
                      </m:e>
                    </m:rad>
                  </m:oMath>
                </m:oMathPara>
              </a14:m>
              <a:endParaRPr lang="es-AR" sz="1800" baseline="-25000"/>
            </a:p>
          </xdr:txBody>
        </xdr:sp>
      </mc:Choice>
      <mc:Fallback xmlns="">
        <xdr:sp macro="" textlink="">
          <xdr:nvSpPr>
            <xdr:cNvPr id="22" name="CuadroTexto 21">
              <a:extLst>
                <a:ext uri="{FF2B5EF4-FFF2-40B4-BE49-F238E27FC236}">
                  <a16:creationId xmlns:a16="http://schemas.microsoft.com/office/drawing/2014/main" id="{C1F4AF79-D00B-4772-BBBA-49B40AFA2F52}"/>
                </a:ext>
              </a:extLst>
            </xdr:cNvPr>
            <xdr:cNvSpPr txBox="1"/>
          </xdr:nvSpPr>
          <xdr:spPr>
            <a:xfrm>
              <a:off x="6181725" y="7296149"/>
              <a:ext cx="4457700" cy="5905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r>
                <a:rPr lang="es-MX" sz="1800" b="0" i="0">
                  <a:latin typeface="Cambria Math" panose="02040503050406030204" pitchFamily="18" charset="0"/>
                </a:rPr>
                <a:t>𝑍</a:t>
              </a:r>
              <a:r>
                <a:rPr lang="es-MX" sz="1800" b="0" i="0" baseline="-25000">
                  <a:latin typeface="Cambria Math" panose="02040503050406030204" pitchFamily="18" charset="0"/>
                </a:rPr>
                <a:t>4</a:t>
              </a:r>
              <a:r>
                <a:rPr lang="es-MX" sz="1800" b="0" i="0">
                  <a:latin typeface="Cambria Math" panose="02040503050406030204" pitchFamily="18" charset="0"/>
                </a:rPr>
                <a:t>=√(</a:t>
              </a:r>
              <a:r>
                <a:rPr lang="es-MX" sz="1800" b="0" i="0">
                  <a:solidFill>
                    <a:schemeClr val="tx1"/>
                  </a:solidFill>
                  <a:effectLst/>
                  <a:latin typeface="+mn-lt"/>
                  <a:ea typeface="+mn-ea"/>
                  <a:cs typeface="+mn-cs"/>
                </a:rPr>
                <a:t>(𝑅</a:t>
              </a:r>
              <a:r>
                <a:rPr lang="es-MX" sz="1800" b="0" i="0" baseline="-25000">
                  <a:solidFill>
                    <a:schemeClr val="tx1"/>
                  </a:solidFill>
                  <a:effectLst/>
                  <a:latin typeface="Cambria Math" panose="02040503050406030204" pitchFamily="18" charset="0"/>
                  <a:ea typeface="+mn-ea"/>
                  <a:cs typeface="+mn-cs"/>
                </a:rPr>
                <a:t>3</a:t>
              </a:r>
              <a:r>
                <a:rPr lang="es-MX" sz="1800" b="0" i="0">
                  <a:solidFill>
                    <a:schemeClr val="tx1"/>
                  </a:solidFill>
                  <a:effectLst/>
                  <a:latin typeface="Cambria Math" panose="02040503050406030204" pitchFamily="18" charset="0"/>
                  <a:ea typeface="+mn-ea"/>
                  <a:cs typeface="+mn-cs"/>
                </a:rPr>
                <a:t>+𝑅</a:t>
              </a:r>
              <a:r>
                <a:rPr lang="es-MX" sz="1800" b="0" i="0" baseline="-25000">
                  <a:solidFill>
                    <a:schemeClr val="tx1"/>
                  </a:solidFill>
                  <a:effectLst/>
                  <a:latin typeface="Cambria Math" panose="02040503050406030204" pitchFamily="18" charset="0"/>
                  <a:ea typeface="+mn-ea"/>
                  <a:cs typeface="+mn-cs"/>
                </a:rPr>
                <a:t>34</a:t>
              </a:r>
              <a:r>
                <a:rPr lang="es-MX" sz="1800" b="0" i="0" baseline="-25000">
                  <a:solidFill>
                    <a:schemeClr val="tx1"/>
                  </a:solidFill>
                  <a:effectLst/>
                  <a:latin typeface="+mn-lt"/>
                  <a:ea typeface="+mn-ea"/>
                  <a:cs typeface="+mn-cs"/>
                </a:rPr>
                <a:t>)</a:t>
              </a:r>
              <a:r>
                <a:rPr lang="es-MX" sz="1800" b="0" i="0" baseline="30000">
                  <a:solidFill>
                    <a:schemeClr val="tx1"/>
                  </a:solidFill>
                  <a:effectLst/>
                  <a:latin typeface="+mn-lt"/>
                  <a:ea typeface="+mn-ea"/>
                  <a:cs typeface="+mn-cs"/>
                </a:rPr>
                <a:t>2</a:t>
              </a:r>
              <a:r>
                <a:rPr lang="es-MX" sz="1800" b="0" i="0">
                  <a:solidFill>
                    <a:schemeClr val="tx1"/>
                  </a:solidFill>
                  <a:effectLst/>
                  <a:latin typeface="+mn-lt"/>
                  <a:ea typeface="+mn-ea"/>
                  <a:cs typeface="+mn-cs"/>
                </a:rPr>
                <a:t>+(𝑋</a:t>
              </a:r>
              <a:r>
                <a:rPr lang="es-MX" sz="1800" b="0" i="0" baseline="-25000">
                  <a:solidFill>
                    <a:schemeClr val="tx1"/>
                  </a:solidFill>
                  <a:effectLst/>
                  <a:latin typeface="Cambria Math" panose="02040503050406030204" pitchFamily="18" charset="0"/>
                  <a:ea typeface="+mn-ea"/>
                  <a:cs typeface="+mn-cs"/>
                </a:rPr>
                <a:t>3</a:t>
              </a:r>
              <a:r>
                <a:rPr lang="es-MX" sz="1800" b="0" i="0">
                  <a:solidFill>
                    <a:schemeClr val="tx1"/>
                  </a:solidFill>
                  <a:effectLst/>
                  <a:latin typeface="+mn-lt"/>
                  <a:ea typeface="+mn-ea"/>
                  <a:cs typeface="+mn-cs"/>
                </a:rPr>
                <a:t>+𝑋</a:t>
              </a:r>
              <a:r>
                <a:rPr lang="es-MX" sz="1800" b="0" i="0" baseline="-25000">
                  <a:solidFill>
                    <a:schemeClr val="tx1"/>
                  </a:solidFill>
                  <a:effectLst/>
                  <a:latin typeface="Cambria Math" panose="02040503050406030204" pitchFamily="18" charset="0"/>
                  <a:ea typeface="+mn-ea"/>
                  <a:cs typeface="+mn-cs"/>
                </a:rPr>
                <a:t>34</a:t>
              </a:r>
              <a:r>
                <a:rPr lang="es-MX" sz="1800" b="0" i="0" baseline="-25000">
                  <a:solidFill>
                    <a:schemeClr val="tx1"/>
                  </a:solidFill>
                  <a:effectLst/>
                  <a:latin typeface="+mn-lt"/>
                  <a:ea typeface="+mn-ea"/>
                  <a:cs typeface="+mn-cs"/>
                </a:rPr>
                <a:t>)</a:t>
              </a:r>
              <a:r>
                <a:rPr lang="es-MX" sz="1800" b="0" i="0" baseline="30000">
                  <a:solidFill>
                    <a:schemeClr val="tx1"/>
                  </a:solidFill>
                  <a:effectLst/>
                  <a:latin typeface="+mn-lt"/>
                  <a:ea typeface="+mn-ea"/>
                  <a:cs typeface="+mn-cs"/>
                </a:rPr>
                <a:t>2</a:t>
              </a:r>
              <a:r>
                <a:rPr lang="es-MX" sz="1800" b="0" i="0" baseline="30000">
                  <a:solidFill>
                    <a:schemeClr val="tx1"/>
                  </a:solidFill>
                  <a:effectLst/>
                  <a:latin typeface="Cambria Math" panose="02040503050406030204" pitchFamily="18" charset="0"/>
                  <a:ea typeface="+mn-ea"/>
                  <a:cs typeface="+mn-cs"/>
                </a:rPr>
                <a:t>)</a:t>
              </a:r>
              <a:endParaRPr lang="es-AR" sz="1800" baseline="-25000"/>
            </a:p>
          </xdr:txBody>
        </xdr:sp>
      </mc:Fallback>
    </mc:AlternateContent>
    <xdr:clientData/>
  </xdr:oneCellAnchor>
  <xdr:oneCellAnchor>
    <xdr:from>
      <xdr:col>6</xdr:col>
      <xdr:colOff>717176</xdr:colOff>
      <xdr:row>65</xdr:row>
      <xdr:rowOff>0</xdr:rowOff>
    </xdr:from>
    <xdr:ext cx="2465294" cy="1019736"/>
    <mc:AlternateContent xmlns:mc="http://schemas.openxmlformats.org/markup-compatibility/2006" xmlns:a14="http://schemas.microsoft.com/office/drawing/2010/main">
      <mc:Choice Requires="a14">
        <xdr:sp macro="" textlink="">
          <xdr:nvSpPr>
            <xdr:cNvPr id="24" name="CuadroTexto 23">
              <a:extLst>
                <a:ext uri="{FF2B5EF4-FFF2-40B4-BE49-F238E27FC236}">
                  <a16:creationId xmlns:a16="http://schemas.microsoft.com/office/drawing/2014/main" id="{00000000-0008-0000-0200-000018000000}"/>
                </a:ext>
              </a:extLst>
            </xdr:cNvPr>
            <xdr:cNvSpPr txBox="1"/>
          </xdr:nvSpPr>
          <xdr:spPr>
            <a:xfrm>
              <a:off x="7138147" y="11329147"/>
              <a:ext cx="2465294" cy="101973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a14:m>
                <m:oMathPara xmlns:m="http://schemas.openxmlformats.org/officeDocument/2006/math">
                  <m:oMathParaPr>
                    <m:jc m:val="centerGroup"/>
                  </m:oMathParaPr>
                  <m:oMath xmlns:m="http://schemas.openxmlformats.org/officeDocument/2006/math">
                    <m:r>
                      <a:rPr lang="es-MX" sz="1800" b="0" i="1">
                        <a:latin typeface="Cambria Math" panose="02040503050406030204" pitchFamily="18" charset="0"/>
                      </a:rPr>
                      <m:t>𝑍</m:t>
                    </m:r>
                    <m:r>
                      <a:rPr lang="es-MX" sz="1800" b="0" i="1" baseline="-25000">
                        <a:latin typeface="Cambria Math" panose="02040503050406030204" pitchFamily="18" charset="0"/>
                      </a:rPr>
                      <m:t>4</m:t>
                    </m:r>
                    <m:r>
                      <a:rPr lang="es-MX" sz="1800" b="0" i="1" baseline="-25000">
                        <a:latin typeface="Cambria Math" panose="02040503050406030204" pitchFamily="18" charset="0"/>
                      </a:rPr>
                      <m:t>𝑅</m:t>
                    </m:r>
                    <m:r>
                      <a:rPr lang="es-MX" sz="1800" b="0" i="1">
                        <a:latin typeface="Cambria Math" panose="02040503050406030204" pitchFamily="18" charset="0"/>
                      </a:rPr>
                      <m:t>=</m:t>
                    </m:r>
                    <m:f>
                      <m:fPr>
                        <m:ctrlPr>
                          <a:rPr lang="es-AR" sz="1800" i="1">
                            <a:latin typeface="Cambria Math" panose="02040503050406030204" pitchFamily="18" charset="0"/>
                          </a:rPr>
                        </m:ctrlPr>
                      </m:fPr>
                      <m:num>
                        <m:r>
                          <a:rPr lang="es-MX" sz="1800" b="0" i="1">
                            <a:latin typeface="Cambria Math" panose="02040503050406030204" pitchFamily="18" charset="0"/>
                          </a:rPr>
                          <m:t>𝑍</m:t>
                        </m:r>
                        <m:r>
                          <a:rPr lang="es-MX" sz="1800" b="0" i="1" baseline="-25000">
                            <a:latin typeface="Cambria Math" panose="02040503050406030204" pitchFamily="18" charset="0"/>
                          </a:rPr>
                          <m:t>4</m:t>
                        </m:r>
                      </m:num>
                      <m:den>
                        <m:r>
                          <a:rPr lang="es-MX" sz="1800" b="0" i="1">
                            <a:latin typeface="Cambria Math" panose="02040503050406030204" pitchFamily="18" charset="0"/>
                          </a:rPr>
                          <m:t>𝑎</m:t>
                        </m:r>
                        <m:r>
                          <a:rPr lang="es-MX" sz="1800" b="0" i="1" baseline="30000">
                            <a:latin typeface="Cambria Math" panose="02040503050406030204" pitchFamily="18" charset="0"/>
                          </a:rPr>
                          <m:t>2</m:t>
                        </m:r>
                      </m:den>
                    </m:f>
                  </m:oMath>
                </m:oMathPara>
              </a14:m>
              <a:endParaRPr lang="es-AR" sz="1800"/>
            </a:p>
          </xdr:txBody>
        </xdr:sp>
      </mc:Choice>
      <mc:Fallback xmlns="">
        <xdr:sp macro="" textlink="">
          <xdr:nvSpPr>
            <xdr:cNvPr id="24" name="CuadroTexto 23">
              <a:extLst>
                <a:ext uri="{FF2B5EF4-FFF2-40B4-BE49-F238E27FC236}">
                  <a16:creationId xmlns:a16="http://schemas.microsoft.com/office/drawing/2014/main" id="{66FFAD39-1983-4146-B394-A7F2D81B9D7E}"/>
                </a:ext>
              </a:extLst>
            </xdr:cNvPr>
            <xdr:cNvSpPr txBox="1"/>
          </xdr:nvSpPr>
          <xdr:spPr>
            <a:xfrm>
              <a:off x="7138147" y="11329147"/>
              <a:ext cx="2465294" cy="101973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r>
                <a:rPr lang="es-MX" sz="1800" b="0" i="0">
                  <a:latin typeface="Cambria Math" panose="02040503050406030204" pitchFamily="18" charset="0"/>
                </a:rPr>
                <a:t>𝑍</a:t>
              </a:r>
              <a:r>
                <a:rPr lang="es-MX" sz="1800" b="0" i="0" baseline="-25000">
                  <a:latin typeface="Cambria Math" panose="02040503050406030204" pitchFamily="18" charset="0"/>
                </a:rPr>
                <a:t>4𝑅</a:t>
              </a:r>
              <a:r>
                <a:rPr lang="es-MX" sz="1800" b="0" i="0">
                  <a:latin typeface="Cambria Math" panose="02040503050406030204" pitchFamily="18" charset="0"/>
                </a:rPr>
                <a:t>=𝑍</a:t>
              </a:r>
              <a:r>
                <a:rPr lang="es-MX" sz="1800" b="0" i="0" baseline="-25000">
                  <a:latin typeface="Cambria Math" panose="02040503050406030204" pitchFamily="18" charset="0"/>
                </a:rPr>
                <a:t>4</a:t>
              </a:r>
              <a:r>
                <a:rPr lang="es-AR" sz="1800" b="0" i="0" baseline="-25000">
                  <a:latin typeface="Cambria Math" panose="02040503050406030204" pitchFamily="18" charset="0"/>
                </a:rPr>
                <a:t>/</a:t>
              </a:r>
              <a:r>
                <a:rPr lang="es-MX" sz="1800" b="0" i="0">
                  <a:latin typeface="Cambria Math" panose="02040503050406030204" pitchFamily="18" charset="0"/>
                </a:rPr>
                <a:t>𝑎</a:t>
              </a:r>
              <a:r>
                <a:rPr lang="es-MX" sz="1800" b="0" i="0" baseline="30000">
                  <a:latin typeface="Cambria Math" panose="02040503050406030204" pitchFamily="18" charset="0"/>
                </a:rPr>
                <a:t>2</a:t>
              </a:r>
              <a:endParaRPr lang="es-AR" sz="1800"/>
            </a:p>
          </xdr:txBody>
        </xdr:sp>
      </mc:Fallback>
    </mc:AlternateContent>
    <xdr:clientData/>
  </xdr:oneCellAnchor>
  <xdr:oneCellAnchor>
    <xdr:from>
      <xdr:col>5</xdr:col>
      <xdr:colOff>661146</xdr:colOff>
      <xdr:row>83</xdr:row>
      <xdr:rowOff>1</xdr:rowOff>
    </xdr:from>
    <xdr:ext cx="4457700" cy="590551"/>
    <mc:AlternateContent xmlns:mc="http://schemas.openxmlformats.org/markup-compatibility/2006" xmlns:a14="http://schemas.microsoft.com/office/drawing/2010/main">
      <mc:Choice Requires="a14">
        <xdr:sp macro="" textlink="">
          <xdr:nvSpPr>
            <xdr:cNvPr id="25" name="CuadroTexto 24">
              <a:extLst>
                <a:ext uri="{FF2B5EF4-FFF2-40B4-BE49-F238E27FC236}">
                  <a16:creationId xmlns:a16="http://schemas.microsoft.com/office/drawing/2014/main" id="{00000000-0008-0000-0200-000019000000}"/>
                </a:ext>
              </a:extLst>
            </xdr:cNvPr>
            <xdr:cNvSpPr txBox="1"/>
          </xdr:nvSpPr>
          <xdr:spPr>
            <a:xfrm>
              <a:off x="6320117" y="13346207"/>
              <a:ext cx="4457700" cy="5905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a14:m>
                <m:oMathPara xmlns:m="http://schemas.openxmlformats.org/officeDocument/2006/math">
                  <m:oMathParaPr>
                    <m:jc m:val="centerGroup"/>
                  </m:oMathParaPr>
                  <m:oMath xmlns:m="http://schemas.openxmlformats.org/officeDocument/2006/math">
                    <m:r>
                      <a:rPr lang="es-MX" sz="1800" b="0" i="1">
                        <a:latin typeface="Cambria Math" panose="02040503050406030204" pitchFamily="18" charset="0"/>
                      </a:rPr>
                      <m:t>𝑍</m:t>
                    </m:r>
                    <m:r>
                      <a:rPr lang="es-MX" sz="1800" b="0" i="1" baseline="-25000">
                        <a:latin typeface="Cambria Math" panose="02040503050406030204" pitchFamily="18" charset="0"/>
                      </a:rPr>
                      <m:t>5</m:t>
                    </m:r>
                    <m:r>
                      <a:rPr lang="es-MX" sz="1800" b="0" i="1">
                        <a:latin typeface="Cambria Math" panose="02040503050406030204" pitchFamily="18" charset="0"/>
                      </a:rPr>
                      <m:t>=</m:t>
                    </m:r>
                    <m:rad>
                      <m:radPr>
                        <m:degHide m:val="on"/>
                        <m:ctrlPr>
                          <a:rPr lang="es-MX" sz="1800" b="0" i="1">
                            <a:latin typeface="Cambria Math" panose="02040503050406030204" pitchFamily="18" charset="0"/>
                          </a:rPr>
                        </m:ctrlPr>
                      </m:radPr>
                      <m:deg/>
                      <m:e>
                        <m:d>
                          <m:dPr>
                            <m:ctrlPr>
                              <a:rPr lang="es-MX" sz="1800" b="0" i="1">
                                <a:solidFill>
                                  <a:schemeClr val="tx1"/>
                                </a:solidFill>
                                <a:effectLst/>
                                <a:latin typeface="Cambria Math" panose="02040503050406030204" pitchFamily="18" charset="0"/>
                                <a:ea typeface="+mn-ea"/>
                                <a:cs typeface="+mn-cs"/>
                              </a:rPr>
                            </m:ctrlPr>
                          </m:dPr>
                          <m:e>
                            <m:r>
                              <a:rPr lang="es-MX" sz="1800" b="0" i="1">
                                <a:solidFill>
                                  <a:schemeClr val="tx1"/>
                                </a:solidFill>
                                <a:effectLst/>
                                <a:latin typeface="Cambria Math" panose="02040503050406030204" pitchFamily="18" charset="0"/>
                                <a:ea typeface="+mn-ea"/>
                                <a:cs typeface="+mn-cs"/>
                              </a:rPr>
                              <m:t>𝑅</m:t>
                            </m:r>
                            <m:r>
                              <a:rPr lang="es-MX" sz="1800" b="0" i="1" baseline="-25000">
                                <a:solidFill>
                                  <a:schemeClr val="tx1"/>
                                </a:solidFill>
                                <a:effectLst/>
                                <a:latin typeface="Cambria Math" panose="02040503050406030204" pitchFamily="18" charset="0"/>
                                <a:ea typeface="+mn-ea"/>
                                <a:cs typeface="+mn-cs"/>
                              </a:rPr>
                              <m:t>4</m:t>
                            </m:r>
                            <m:r>
                              <a:rPr lang="es-MX" sz="1800" b="0" i="1" baseline="-25000">
                                <a:solidFill>
                                  <a:schemeClr val="tx1"/>
                                </a:solidFill>
                                <a:effectLst/>
                                <a:latin typeface="Cambria Math" panose="02040503050406030204" pitchFamily="18" charset="0"/>
                                <a:ea typeface="+mn-ea"/>
                                <a:cs typeface="+mn-cs"/>
                              </a:rPr>
                              <m:t>𝑅</m:t>
                            </m:r>
                            <m:r>
                              <a:rPr lang="es-MX" sz="1800" b="0" i="1">
                                <a:solidFill>
                                  <a:schemeClr val="tx1"/>
                                </a:solidFill>
                                <a:effectLst/>
                                <a:latin typeface="Cambria Math" panose="02040503050406030204" pitchFamily="18" charset="0"/>
                                <a:ea typeface="+mn-ea"/>
                                <a:cs typeface="+mn-cs"/>
                              </a:rPr>
                              <m:t>+</m:t>
                            </m:r>
                            <m:r>
                              <a:rPr lang="es-MX" sz="1800" b="0" i="1">
                                <a:solidFill>
                                  <a:schemeClr val="tx1"/>
                                </a:solidFill>
                                <a:effectLst/>
                                <a:latin typeface="Cambria Math" panose="02040503050406030204" pitchFamily="18" charset="0"/>
                                <a:ea typeface="+mn-ea"/>
                                <a:cs typeface="+mn-cs"/>
                              </a:rPr>
                              <m:t>𝑅𝑇𝑟𝑎𝑓𝑜</m:t>
                            </m:r>
                          </m:e>
                        </m:d>
                        <m:r>
                          <a:rPr lang="es-MX" sz="1800" b="0" i="1" baseline="30000">
                            <a:solidFill>
                              <a:schemeClr val="tx1"/>
                            </a:solidFill>
                            <a:effectLst/>
                            <a:latin typeface="Cambria Math" panose="02040503050406030204" pitchFamily="18" charset="0"/>
                            <a:ea typeface="+mn-ea"/>
                            <a:cs typeface="+mn-cs"/>
                          </a:rPr>
                          <m:t>2</m:t>
                        </m:r>
                        <m:r>
                          <a:rPr lang="es-MX" sz="1800" b="0" i="1">
                            <a:solidFill>
                              <a:schemeClr val="tx1"/>
                            </a:solidFill>
                            <a:effectLst/>
                            <a:latin typeface="Cambria Math" panose="02040503050406030204" pitchFamily="18" charset="0"/>
                            <a:ea typeface="+mn-ea"/>
                            <a:cs typeface="+mn-cs"/>
                          </a:rPr>
                          <m:t>+</m:t>
                        </m:r>
                        <m:d>
                          <m:dPr>
                            <m:ctrlPr>
                              <a:rPr lang="es-MX" sz="1800" b="0" i="1">
                                <a:solidFill>
                                  <a:schemeClr val="tx1"/>
                                </a:solidFill>
                                <a:effectLst/>
                                <a:latin typeface="Cambria Math" panose="02040503050406030204" pitchFamily="18" charset="0"/>
                                <a:ea typeface="+mn-ea"/>
                                <a:cs typeface="+mn-cs"/>
                              </a:rPr>
                            </m:ctrlPr>
                          </m:dPr>
                          <m:e>
                            <m:r>
                              <a:rPr lang="es-MX" sz="1800" b="0" i="1">
                                <a:solidFill>
                                  <a:schemeClr val="tx1"/>
                                </a:solidFill>
                                <a:effectLst/>
                                <a:latin typeface="Cambria Math" panose="02040503050406030204" pitchFamily="18" charset="0"/>
                                <a:ea typeface="+mn-ea"/>
                                <a:cs typeface="+mn-cs"/>
                              </a:rPr>
                              <m:t>𝑋</m:t>
                            </m:r>
                            <m:r>
                              <a:rPr lang="es-MX" sz="1800" b="0" i="1" baseline="-25000">
                                <a:solidFill>
                                  <a:schemeClr val="tx1"/>
                                </a:solidFill>
                                <a:effectLst/>
                                <a:latin typeface="Cambria Math" panose="02040503050406030204" pitchFamily="18" charset="0"/>
                                <a:ea typeface="+mn-ea"/>
                                <a:cs typeface="+mn-cs"/>
                              </a:rPr>
                              <m:t>4</m:t>
                            </m:r>
                            <m:r>
                              <a:rPr lang="es-MX" sz="1800" b="0" i="1" baseline="-25000">
                                <a:solidFill>
                                  <a:schemeClr val="tx1"/>
                                </a:solidFill>
                                <a:effectLst/>
                                <a:latin typeface="Cambria Math" panose="02040503050406030204" pitchFamily="18" charset="0"/>
                                <a:ea typeface="+mn-ea"/>
                                <a:cs typeface="+mn-cs"/>
                              </a:rPr>
                              <m:t>𝑅</m:t>
                            </m:r>
                            <m:r>
                              <a:rPr lang="es-MX" sz="1800" b="0" i="1">
                                <a:solidFill>
                                  <a:schemeClr val="tx1"/>
                                </a:solidFill>
                                <a:effectLst/>
                                <a:latin typeface="Cambria Math" panose="02040503050406030204" pitchFamily="18" charset="0"/>
                                <a:ea typeface="+mn-ea"/>
                                <a:cs typeface="+mn-cs"/>
                              </a:rPr>
                              <m:t>+</m:t>
                            </m:r>
                            <m:r>
                              <a:rPr lang="es-MX" sz="1800" b="0" i="1">
                                <a:solidFill>
                                  <a:schemeClr val="tx1"/>
                                </a:solidFill>
                                <a:effectLst/>
                                <a:latin typeface="Cambria Math" panose="02040503050406030204" pitchFamily="18" charset="0"/>
                                <a:ea typeface="+mn-ea"/>
                                <a:cs typeface="+mn-cs"/>
                              </a:rPr>
                              <m:t>𝑋𝑇𝑟𝑎𝑓𝑜</m:t>
                            </m:r>
                          </m:e>
                        </m:d>
                        <m:r>
                          <a:rPr lang="es-MX" sz="1800" b="0" i="1" baseline="30000">
                            <a:solidFill>
                              <a:schemeClr val="tx1"/>
                            </a:solidFill>
                            <a:effectLst/>
                            <a:latin typeface="Cambria Math" panose="02040503050406030204" pitchFamily="18" charset="0"/>
                            <a:ea typeface="+mn-ea"/>
                            <a:cs typeface="+mn-cs"/>
                          </a:rPr>
                          <m:t>2</m:t>
                        </m:r>
                      </m:e>
                    </m:rad>
                  </m:oMath>
                </m:oMathPara>
              </a14:m>
              <a:endParaRPr lang="es-AR" sz="1800" baseline="-25000"/>
            </a:p>
          </xdr:txBody>
        </xdr:sp>
      </mc:Choice>
      <mc:Fallback xmlns="">
        <xdr:sp macro="" textlink="">
          <xdr:nvSpPr>
            <xdr:cNvPr id="25" name="CuadroTexto 24">
              <a:extLst>
                <a:ext uri="{FF2B5EF4-FFF2-40B4-BE49-F238E27FC236}">
                  <a16:creationId xmlns:a16="http://schemas.microsoft.com/office/drawing/2014/main" id="{DD0E3D4A-8C5E-417B-978F-082D4B3B64D4}"/>
                </a:ext>
              </a:extLst>
            </xdr:cNvPr>
            <xdr:cNvSpPr txBox="1"/>
          </xdr:nvSpPr>
          <xdr:spPr>
            <a:xfrm>
              <a:off x="6320117" y="13346207"/>
              <a:ext cx="4457700" cy="5905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r>
                <a:rPr lang="es-MX" sz="1800" b="0" i="0">
                  <a:latin typeface="Cambria Math" panose="02040503050406030204" pitchFamily="18" charset="0"/>
                </a:rPr>
                <a:t>𝑍</a:t>
              </a:r>
              <a:r>
                <a:rPr lang="es-MX" sz="1800" b="0" i="0" baseline="-25000">
                  <a:latin typeface="Cambria Math" panose="02040503050406030204" pitchFamily="18" charset="0"/>
                </a:rPr>
                <a:t>5</a:t>
              </a:r>
              <a:r>
                <a:rPr lang="es-MX" sz="1800" b="0" i="0">
                  <a:latin typeface="Cambria Math" panose="02040503050406030204" pitchFamily="18" charset="0"/>
                </a:rPr>
                <a:t>=√(</a:t>
              </a:r>
              <a:r>
                <a:rPr lang="es-MX" sz="1800" b="0" i="0">
                  <a:solidFill>
                    <a:schemeClr val="tx1"/>
                  </a:solidFill>
                  <a:effectLst/>
                  <a:latin typeface="+mn-lt"/>
                  <a:ea typeface="+mn-ea"/>
                  <a:cs typeface="+mn-cs"/>
                </a:rPr>
                <a:t>(𝑅</a:t>
              </a:r>
              <a:r>
                <a:rPr lang="es-MX" sz="1800" b="0" i="0" baseline="-25000">
                  <a:solidFill>
                    <a:schemeClr val="tx1"/>
                  </a:solidFill>
                  <a:effectLst/>
                  <a:latin typeface="Cambria Math" panose="02040503050406030204" pitchFamily="18" charset="0"/>
                  <a:ea typeface="+mn-ea"/>
                  <a:cs typeface="+mn-cs"/>
                </a:rPr>
                <a:t>4𝑅</a:t>
              </a:r>
              <a:r>
                <a:rPr lang="es-MX" sz="1800" b="0" i="0">
                  <a:solidFill>
                    <a:schemeClr val="tx1"/>
                  </a:solidFill>
                  <a:effectLst/>
                  <a:latin typeface="Cambria Math" panose="02040503050406030204" pitchFamily="18" charset="0"/>
                  <a:ea typeface="+mn-ea"/>
                  <a:cs typeface="+mn-cs"/>
                </a:rPr>
                <a:t>+𝑅</a:t>
              </a:r>
              <a:r>
                <a:rPr lang="es-MX" sz="1800" b="0" i="0" baseline="-25000">
                  <a:solidFill>
                    <a:schemeClr val="tx1"/>
                  </a:solidFill>
                  <a:effectLst/>
                  <a:latin typeface="Cambria Math" panose="02040503050406030204" pitchFamily="18" charset="0"/>
                  <a:ea typeface="+mn-ea"/>
                  <a:cs typeface="+mn-cs"/>
                </a:rPr>
                <a:t>𝑇𝑟𝑎𝑓𝑜</a:t>
              </a:r>
              <a:r>
                <a:rPr lang="es-MX" sz="1800" b="0" i="0" baseline="-25000">
                  <a:solidFill>
                    <a:schemeClr val="tx1"/>
                  </a:solidFill>
                  <a:effectLst/>
                  <a:latin typeface="+mn-lt"/>
                  <a:ea typeface="+mn-ea"/>
                  <a:cs typeface="+mn-cs"/>
                </a:rPr>
                <a:t>)</a:t>
              </a:r>
              <a:r>
                <a:rPr lang="es-MX" sz="1800" b="0" i="0" baseline="30000">
                  <a:solidFill>
                    <a:schemeClr val="tx1"/>
                  </a:solidFill>
                  <a:effectLst/>
                  <a:latin typeface="+mn-lt"/>
                  <a:ea typeface="+mn-ea"/>
                  <a:cs typeface="+mn-cs"/>
                </a:rPr>
                <a:t>2</a:t>
              </a:r>
              <a:r>
                <a:rPr lang="es-MX" sz="1800" b="0" i="0">
                  <a:solidFill>
                    <a:schemeClr val="tx1"/>
                  </a:solidFill>
                  <a:effectLst/>
                  <a:latin typeface="+mn-lt"/>
                  <a:ea typeface="+mn-ea"/>
                  <a:cs typeface="+mn-cs"/>
                </a:rPr>
                <a:t>+(𝑋</a:t>
              </a:r>
              <a:r>
                <a:rPr lang="es-MX" sz="1800" b="0" i="0" baseline="-25000">
                  <a:solidFill>
                    <a:schemeClr val="tx1"/>
                  </a:solidFill>
                  <a:effectLst/>
                  <a:latin typeface="Cambria Math" panose="02040503050406030204" pitchFamily="18" charset="0"/>
                  <a:ea typeface="+mn-ea"/>
                  <a:cs typeface="+mn-cs"/>
                </a:rPr>
                <a:t>4𝑅</a:t>
              </a:r>
              <a:r>
                <a:rPr lang="es-MX" sz="1800" b="0" i="0">
                  <a:solidFill>
                    <a:schemeClr val="tx1"/>
                  </a:solidFill>
                  <a:effectLst/>
                  <a:latin typeface="+mn-lt"/>
                  <a:ea typeface="+mn-ea"/>
                  <a:cs typeface="+mn-cs"/>
                </a:rPr>
                <a:t>+𝑋</a:t>
              </a:r>
              <a:r>
                <a:rPr lang="es-MX" sz="1800" b="0" i="0" baseline="-25000">
                  <a:solidFill>
                    <a:schemeClr val="tx1"/>
                  </a:solidFill>
                  <a:effectLst/>
                  <a:latin typeface="Cambria Math" panose="02040503050406030204" pitchFamily="18" charset="0"/>
                  <a:ea typeface="+mn-ea"/>
                  <a:cs typeface="+mn-cs"/>
                </a:rPr>
                <a:t>𝑇𝑟𝑎𝑓𝑜</a:t>
              </a:r>
              <a:r>
                <a:rPr lang="es-MX" sz="1800" b="0" i="0" baseline="-25000">
                  <a:solidFill>
                    <a:schemeClr val="tx1"/>
                  </a:solidFill>
                  <a:effectLst/>
                  <a:latin typeface="+mn-lt"/>
                  <a:ea typeface="+mn-ea"/>
                  <a:cs typeface="+mn-cs"/>
                </a:rPr>
                <a:t>)</a:t>
              </a:r>
              <a:r>
                <a:rPr lang="es-MX" sz="1800" b="0" i="0" baseline="30000">
                  <a:solidFill>
                    <a:schemeClr val="tx1"/>
                  </a:solidFill>
                  <a:effectLst/>
                  <a:latin typeface="+mn-lt"/>
                  <a:ea typeface="+mn-ea"/>
                  <a:cs typeface="+mn-cs"/>
                </a:rPr>
                <a:t>2</a:t>
              </a:r>
              <a:r>
                <a:rPr lang="es-MX" sz="1800" b="0" i="0" baseline="30000">
                  <a:solidFill>
                    <a:schemeClr val="tx1"/>
                  </a:solidFill>
                  <a:effectLst/>
                  <a:latin typeface="Cambria Math" panose="02040503050406030204" pitchFamily="18" charset="0"/>
                  <a:ea typeface="+mn-ea"/>
                  <a:cs typeface="+mn-cs"/>
                </a:rPr>
                <a:t>)</a:t>
              </a:r>
              <a:endParaRPr lang="es-AR" sz="1800" baseline="-25000"/>
            </a:p>
          </xdr:txBody>
        </xdr:sp>
      </mc:Fallback>
    </mc:AlternateContent>
    <xdr:clientData/>
  </xdr:oneCellAnchor>
  <xdr:oneCellAnchor>
    <xdr:from>
      <xdr:col>6</xdr:col>
      <xdr:colOff>1075765</xdr:colOff>
      <xdr:row>85</xdr:row>
      <xdr:rowOff>134470</xdr:rowOff>
    </xdr:from>
    <xdr:ext cx="2465294" cy="1019736"/>
    <mc:AlternateContent xmlns:mc="http://schemas.openxmlformats.org/markup-compatibility/2006" xmlns:a14="http://schemas.microsoft.com/office/drawing/2010/main">
      <mc:Choice Requires="a14">
        <xdr:sp macro="" textlink="">
          <xdr:nvSpPr>
            <xdr:cNvPr id="26" name="CuadroTexto 25">
              <a:extLst>
                <a:ext uri="{FF2B5EF4-FFF2-40B4-BE49-F238E27FC236}">
                  <a16:creationId xmlns:a16="http://schemas.microsoft.com/office/drawing/2014/main" id="{00000000-0008-0000-0200-00001A000000}"/>
                </a:ext>
              </a:extLst>
            </xdr:cNvPr>
            <xdr:cNvSpPr txBox="1"/>
          </xdr:nvSpPr>
          <xdr:spPr>
            <a:xfrm>
              <a:off x="7496736" y="13839264"/>
              <a:ext cx="2465294" cy="101973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a14:m>
                <m:oMathPara xmlns:m="http://schemas.openxmlformats.org/officeDocument/2006/math">
                  <m:oMathParaPr>
                    <m:jc m:val="centerGroup"/>
                  </m:oMathParaPr>
                  <m:oMath xmlns:m="http://schemas.openxmlformats.org/officeDocument/2006/math">
                    <m:r>
                      <a:rPr lang="es-MX" sz="1800" b="0" i="1">
                        <a:latin typeface="Cambria Math" panose="02040503050406030204" pitchFamily="18" charset="0"/>
                      </a:rPr>
                      <m:t>𝐼</m:t>
                    </m:r>
                    <m:r>
                      <a:rPr lang="es-MX" sz="1800" b="0" i="1" baseline="-25000">
                        <a:latin typeface="Cambria Math" panose="02040503050406030204" pitchFamily="18" charset="0"/>
                      </a:rPr>
                      <m:t>𝑐𝑐</m:t>
                    </m:r>
                    <m:r>
                      <a:rPr lang="es-MX" sz="1800" b="0" i="1" baseline="-25000">
                        <a:latin typeface="Cambria Math" panose="02040503050406030204" pitchFamily="18" charset="0"/>
                      </a:rPr>
                      <m:t>5=</m:t>
                    </m:r>
                    <m:f>
                      <m:fPr>
                        <m:ctrlPr>
                          <a:rPr lang="es-AR" sz="1800" i="1">
                            <a:latin typeface="Cambria Math" panose="02040503050406030204" pitchFamily="18" charset="0"/>
                          </a:rPr>
                        </m:ctrlPr>
                      </m:fPr>
                      <m:num>
                        <m:r>
                          <a:rPr lang="es-MX" sz="1800" b="0" i="1">
                            <a:latin typeface="Cambria Math" panose="02040503050406030204" pitchFamily="18" charset="0"/>
                          </a:rPr>
                          <m:t>1,05∗</m:t>
                        </m:r>
                        <m:r>
                          <a:rPr lang="es-MX" sz="1800" b="0" i="1">
                            <a:latin typeface="Cambria Math" panose="02040503050406030204" pitchFamily="18" charset="0"/>
                          </a:rPr>
                          <m:t>𝑉𝐵𝑇</m:t>
                        </m:r>
                      </m:num>
                      <m:den>
                        <m:r>
                          <a:rPr lang="es-MX" sz="1800" b="0" i="1">
                            <a:latin typeface="Cambria Math" panose="02040503050406030204" pitchFamily="18" charset="0"/>
                          </a:rPr>
                          <m:t>𝑍</m:t>
                        </m:r>
                        <m:r>
                          <a:rPr lang="es-MX" sz="1800" b="0" i="1" baseline="-25000">
                            <a:latin typeface="Cambria Math" panose="02040503050406030204" pitchFamily="18" charset="0"/>
                          </a:rPr>
                          <m:t>5</m:t>
                        </m:r>
                        <m:r>
                          <a:rPr lang="es-MX" sz="1800" b="0" i="1">
                            <a:latin typeface="Cambria Math" panose="02040503050406030204" pitchFamily="18" charset="0"/>
                          </a:rPr>
                          <m:t>∗</m:t>
                        </m:r>
                        <m:rad>
                          <m:radPr>
                            <m:degHide m:val="on"/>
                            <m:ctrlPr>
                              <a:rPr lang="es-MX" sz="1800" b="0" i="1">
                                <a:latin typeface="Cambria Math" panose="02040503050406030204" pitchFamily="18" charset="0"/>
                              </a:rPr>
                            </m:ctrlPr>
                          </m:radPr>
                          <m:deg/>
                          <m:e>
                            <m:r>
                              <a:rPr lang="es-MX" sz="1800" b="0" i="1">
                                <a:latin typeface="Cambria Math" panose="02040503050406030204" pitchFamily="18" charset="0"/>
                              </a:rPr>
                              <m:t>3</m:t>
                            </m:r>
                          </m:e>
                        </m:rad>
                      </m:den>
                    </m:f>
                  </m:oMath>
                </m:oMathPara>
              </a14:m>
              <a:endParaRPr lang="es-AR" sz="1800"/>
            </a:p>
          </xdr:txBody>
        </xdr:sp>
      </mc:Choice>
      <mc:Fallback xmlns="">
        <xdr:sp macro="" textlink="">
          <xdr:nvSpPr>
            <xdr:cNvPr id="26" name="CuadroTexto 25">
              <a:extLst>
                <a:ext uri="{FF2B5EF4-FFF2-40B4-BE49-F238E27FC236}">
                  <a16:creationId xmlns:a16="http://schemas.microsoft.com/office/drawing/2014/main" id="{00000000-0008-0000-0100-00001A000000}"/>
                </a:ext>
              </a:extLst>
            </xdr:cNvPr>
            <xdr:cNvSpPr txBox="1"/>
          </xdr:nvSpPr>
          <xdr:spPr>
            <a:xfrm>
              <a:off x="7496736" y="13839264"/>
              <a:ext cx="2465294" cy="101973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a:r>
                <a:rPr lang="es-MX" sz="1800" b="0" i="0">
                  <a:latin typeface="Cambria Math" panose="02040503050406030204" pitchFamily="18" charset="0"/>
                </a:rPr>
                <a:t>𝐼</a:t>
              </a:r>
              <a:r>
                <a:rPr lang="es-MX" sz="1800" b="0" i="0" baseline="-25000">
                  <a:latin typeface="Cambria Math" panose="02040503050406030204" pitchFamily="18" charset="0"/>
                </a:rPr>
                <a:t>𝑐𝑐5=</a:t>
              </a:r>
              <a:r>
                <a:rPr lang="es-AR" sz="1800" i="0">
                  <a:latin typeface="Cambria Math" panose="02040503050406030204" pitchFamily="18" charset="0"/>
                </a:rPr>
                <a:t>(</a:t>
              </a:r>
              <a:r>
                <a:rPr lang="es-MX" sz="1800" b="0" i="0">
                  <a:latin typeface="Cambria Math" panose="02040503050406030204" pitchFamily="18" charset="0"/>
                </a:rPr>
                <a:t>1,05∗𝑉</a:t>
              </a:r>
              <a:r>
                <a:rPr lang="es-MX" sz="1800" b="0" i="0" baseline="-25000">
                  <a:latin typeface="Cambria Math" panose="02040503050406030204" pitchFamily="18" charset="0"/>
                </a:rPr>
                <a:t>𝐵𝑇</a:t>
              </a:r>
              <a:r>
                <a:rPr lang="es-AR" sz="1800" b="0" i="0" baseline="-25000">
                  <a:latin typeface="Cambria Math" panose="02040503050406030204" pitchFamily="18" charset="0"/>
                </a:rPr>
                <a:t>)/(</a:t>
              </a:r>
              <a:r>
                <a:rPr lang="es-MX" sz="1800" b="0" i="0">
                  <a:latin typeface="Cambria Math" panose="02040503050406030204" pitchFamily="18" charset="0"/>
                </a:rPr>
                <a:t>𝑍</a:t>
              </a:r>
              <a:r>
                <a:rPr lang="es-MX" sz="1800" b="0" i="0" baseline="-25000">
                  <a:latin typeface="Cambria Math" panose="02040503050406030204" pitchFamily="18" charset="0"/>
                </a:rPr>
                <a:t>5</a:t>
              </a:r>
              <a:r>
                <a:rPr lang="es-MX" sz="1800" b="0" i="0">
                  <a:latin typeface="Cambria Math" panose="02040503050406030204" pitchFamily="18" charset="0"/>
                </a:rPr>
                <a:t>∗√3</a:t>
              </a:r>
              <a:r>
                <a:rPr lang="es-AR" sz="1800" b="0" i="0">
                  <a:latin typeface="Cambria Math" panose="02040503050406030204" pitchFamily="18" charset="0"/>
                </a:rPr>
                <a:t>)</a:t>
              </a:r>
              <a:endParaRPr lang="es-AR" sz="1800"/>
            </a:p>
          </xdr:txBody>
        </xdr:sp>
      </mc:Fallback>
    </mc:AlternateContent>
    <xdr:clientData/>
  </xdr:oneCellAnchor>
  <xdr:oneCellAnchor>
    <xdr:from>
      <xdr:col>5</xdr:col>
      <xdr:colOff>523875</xdr:colOff>
      <xdr:row>93</xdr:row>
      <xdr:rowOff>19049</xdr:rowOff>
    </xdr:from>
    <xdr:ext cx="4457700" cy="590551"/>
    <mc:AlternateContent xmlns:mc="http://schemas.openxmlformats.org/markup-compatibility/2006" xmlns:a14="http://schemas.microsoft.com/office/drawing/2010/main">
      <mc:Choice Requires="a14">
        <xdr:sp macro="" textlink="">
          <xdr:nvSpPr>
            <xdr:cNvPr id="33" name="CuadroTexto 32">
              <a:extLst>
                <a:ext uri="{FF2B5EF4-FFF2-40B4-BE49-F238E27FC236}">
                  <a16:creationId xmlns:a16="http://schemas.microsoft.com/office/drawing/2014/main" id="{00000000-0008-0000-0200-000021000000}"/>
                </a:ext>
              </a:extLst>
            </xdr:cNvPr>
            <xdr:cNvSpPr txBox="1"/>
          </xdr:nvSpPr>
          <xdr:spPr>
            <a:xfrm>
              <a:off x="6182846" y="7101167"/>
              <a:ext cx="4457700" cy="5905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a14:m>
                <m:oMathPara xmlns:m="http://schemas.openxmlformats.org/officeDocument/2006/math">
                  <m:oMathParaPr>
                    <m:jc m:val="centerGroup"/>
                  </m:oMathParaPr>
                  <m:oMath xmlns:m="http://schemas.openxmlformats.org/officeDocument/2006/math">
                    <m:r>
                      <a:rPr lang="es-MX" sz="1800" b="0" i="1">
                        <a:latin typeface="Cambria Math" panose="02040503050406030204" pitchFamily="18" charset="0"/>
                      </a:rPr>
                      <m:t>𝑍</m:t>
                    </m:r>
                    <m:r>
                      <a:rPr lang="es-MX" sz="1800" b="0" i="1" baseline="-25000">
                        <a:latin typeface="Cambria Math" panose="02040503050406030204" pitchFamily="18" charset="0"/>
                      </a:rPr>
                      <m:t>6</m:t>
                    </m:r>
                    <m:r>
                      <a:rPr lang="es-MX" sz="1800" b="0" i="1">
                        <a:latin typeface="Cambria Math" panose="02040503050406030204" pitchFamily="18" charset="0"/>
                      </a:rPr>
                      <m:t>=</m:t>
                    </m:r>
                    <m:rad>
                      <m:radPr>
                        <m:degHide m:val="on"/>
                        <m:ctrlPr>
                          <a:rPr lang="es-MX" sz="1800" b="0" i="1">
                            <a:latin typeface="Cambria Math" panose="02040503050406030204" pitchFamily="18" charset="0"/>
                          </a:rPr>
                        </m:ctrlPr>
                      </m:radPr>
                      <m:deg/>
                      <m:e>
                        <m:d>
                          <m:dPr>
                            <m:ctrlPr>
                              <a:rPr lang="es-MX" sz="1800" b="0" i="1">
                                <a:solidFill>
                                  <a:schemeClr val="tx1"/>
                                </a:solidFill>
                                <a:effectLst/>
                                <a:latin typeface="Cambria Math" panose="02040503050406030204" pitchFamily="18" charset="0"/>
                                <a:ea typeface="+mn-ea"/>
                                <a:cs typeface="+mn-cs"/>
                              </a:rPr>
                            </m:ctrlPr>
                          </m:dPr>
                          <m:e>
                            <m:r>
                              <a:rPr lang="es-MX" sz="1800" b="0" i="1">
                                <a:solidFill>
                                  <a:schemeClr val="tx1"/>
                                </a:solidFill>
                                <a:effectLst/>
                                <a:latin typeface="Cambria Math" panose="02040503050406030204" pitchFamily="18" charset="0"/>
                                <a:ea typeface="+mn-ea"/>
                                <a:cs typeface="+mn-cs"/>
                              </a:rPr>
                              <m:t>𝑅</m:t>
                            </m:r>
                            <m:r>
                              <a:rPr lang="es-AR" sz="1800" b="0" i="1" baseline="-25000">
                                <a:solidFill>
                                  <a:schemeClr val="tx1"/>
                                </a:solidFill>
                                <a:effectLst/>
                                <a:latin typeface="Cambria Math" panose="02040503050406030204" pitchFamily="18" charset="0"/>
                                <a:ea typeface="+mn-ea"/>
                                <a:cs typeface="+mn-cs"/>
                              </a:rPr>
                              <m:t>5</m:t>
                            </m:r>
                            <m:r>
                              <a:rPr lang="es-MX" sz="1800" b="0" i="1">
                                <a:solidFill>
                                  <a:schemeClr val="tx1"/>
                                </a:solidFill>
                                <a:effectLst/>
                                <a:latin typeface="Cambria Math" panose="02040503050406030204" pitchFamily="18" charset="0"/>
                                <a:ea typeface="+mn-ea"/>
                                <a:cs typeface="+mn-cs"/>
                              </a:rPr>
                              <m:t>+</m:t>
                            </m:r>
                            <m:r>
                              <a:rPr lang="es-MX" sz="1800" b="0" i="1">
                                <a:solidFill>
                                  <a:schemeClr val="tx1"/>
                                </a:solidFill>
                                <a:effectLst/>
                                <a:latin typeface="Cambria Math" panose="02040503050406030204" pitchFamily="18" charset="0"/>
                                <a:ea typeface="+mn-ea"/>
                                <a:cs typeface="+mn-cs"/>
                              </a:rPr>
                              <m:t>𝑅</m:t>
                            </m:r>
                            <m:r>
                              <a:rPr lang="es-AR" sz="1800" b="0" i="1" baseline="-25000">
                                <a:solidFill>
                                  <a:schemeClr val="tx1"/>
                                </a:solidFill>
                                <a:effectLst/>
                                <a:latin typeface="Cambria Math" panose="02040503050406030204" pitchFamily="18" charset="0"/>
                                <a:ea typeface="+mn-ea"/>
                                <a:cs typeface="+mn-cs"/>
                              </a:rPr>
                              <m:t>56</m:t>
                            </m:r>
                          </m:e>
                        </m:d>
                        <m:r>
                          <a:rPr lang="es-MX" sz="1800" b="0" i="1" baseline="30000">
                            <a:solidFill>
                              <a:schemeClr val="tx1"/>
                            </a:solidFill>
                            <a:effectLst/>
                            <a:latin typeface="Cambria Math" panose="02040503050406030204" pitchFamily="18" charset="0"/>
                            <a:ea typeface="+mn-ea"/>
                            <a:cs typeface="+mn-cs"/>
                          </a:rPr>
                          <m:t>2</m:t>
                        </m:r>
                        <m:r>
                          <a:rPr lang="es-MX" sz="1800" b="0" i="1">
                            <a:solidFill>
                              <a:schemeClr val="tx1"/>
                            </a:solidFill>
                            <a:effectLst/>
                            <a:latin typeface="Cambria Math" panose="02040503050406030204" pitchFamily="18" charset="0"/>
                            <a:ea typeface="+mn-ea"/>
                            <a:cs typeface="+mn-cs"/>
                          </a:rPr>
                          <m:t>+</m:t>
                        </m:r>
                        <m:d>
                          <m:dPr>
                            <m:ctrlPr>
                              <a:rPr lang="es-MX" sz="1800" b="0" i="1">
                                <a:solidFill>
                                  <a:schemeClr val="tx1"/>
                                </a:solidFill>
                                <a:effectLst/>
                                <a:latin typeface="Cambria Math" panose="02040503050406030204" pitchFamily="18" charset="0"/>
                                <a:ea typeface="+mn-ea"/>
                                <a:cs typeface="+mn-cs"/>
                              </a:rPr>
                            </m:ctrlPr>
                          </m:dPr>
                          <m:e>
                            <m:r>
                              <a:rPr lang="es-MX" sz="1800" b="0" i="1">
                                <a:solidFill>
                                  <a:schemeClr val="tx1"/>
                                </a:solidFill>
                                <a:effectLst/>
                                <a:latin typeface="Cambria Math" panose="02040503050406030204" pitchFamily="18" charset="0"/>
                                <a:ea typeface="+mn-ea"/>
                                <a:cs typeface="+mn-cs"/>
                              </a:rPr>
                              <m:t>𝑋</m:t>
                            </m:r>
                            <m:r>
                              <a:rPr lang="es-AR" sz="1800" b="0" i="1" baseline="-25000">
                                <a:solidFill>
                                  <a:schemeClr val="tx1"/>
                                </a:solidFill>
                                <a:effectLst/>
                                <a:latin typeface="Cambria Math" panose="02040503050406030204" pitchFamily="18" charset="0"/>
                                <a:ea typeface="+mn-ea"/>
                                <a:cs typeface="+mn-cs"/>
                              </a:rPr>
                              <m:t>5</m:t>
                            </m:r>
                            <m:r>
                              <a:rPr lang="es-MX" sz="1800" b="0" i="1">
                                <a:solidFill>
                                  <a:schemeClr val="tx1"/>
                                </a:solidFill>
                                <a:effectLst/>
                                <a:latin typeface="Cambria Math" panose="02040503050406030204" pitchFamily="18" charset="0"/>
                                <a:ea typeface="+mn-ea"/>
                                <a:cs typeface="+mn-cs"/>
                              </a:rPr>
                              <m:t>+</m:t>
                            </m:r>
                            <m:r>
                              <a:rPr lang="es-MX" sz="1800" b="0" i="1">
                                <a:solidFill>
                                  <a:schemeClr val="tx1"/>
                                </a:solidFill>
                                <a:effectLst/>
                                <a:latin typeface="Cambria Math" panose="02040503050406030204" pitchFamily="18" charset="0"/>
                                <a:ea typeface="+mn-ea"/>
                                <a:cs typeface="+mn-cs"/>
                              </a:rPr>
                              <m:t>𝑋</m:t>
                            </m:r>
                            <m:r>
                              <a:rPr lang="es-AR" sz="1800" b="0" i="1" baseline="-25000">
                                <a:solidFill>
                                  <a:schemeClr val="tx1"/>
                                </a:solidFill>
                                <a:effectLst/>
                                <a:latin typeface="Cambria Math" panose="02040503050406030204" pitchFamily="18" charset="0"/>
                                <a:ea typeface="+mn-ea"/>
                                <a:cs typeface="+mn-cs"/>
                              </a:rPr>
                              <m:t>56</m:t>
                            </m:r>
                          </m:e>
                        </m:d>
                        <m:r>
                          <a:rPr lang="es-MX" sz="1800" b="0" i="1" baseline="30000">
                            <a:solidFill>
                              <a:schemeClr val="tx1"/>
                            </a:solidFill>
                            <a:effectLst/>
                            <a:latin typeface="Cambria Math" panose="02040503050406030204" pitchFamily="18" charset="0"/>
                            <a:ea typeface="+mn-ea"/>
                            <a:cs typeface="+mn-cs"/>
                          </a:rPr>
                          <m:t>2</m:t>
                        </m:r>
                      </m:e>
                    </m:rad>
                  </m:oMath>
                </m:oMathPara>
              </a14:m>
              <a:endParaRPr lang="es-AR" sz="1800" baseline="-25000"/>
            </a:p>
          </xdr:txBody>
        </xdr:sp>
      </mc:Choice>
      <mc:Fallback xmlns="">
        <xdr:sp macro="" textlink="">
          <xdr:nvSpPr>
            <xdr:cNvPr id="33" name="CuadroTexto 32">
              <a:extLst>
                <a:ext uri="{FF2B5EF4-FFF2-40B4-BE49-F238E27FC236}">
                  <a16:creationId xmlns:a16="http://schemas.microsoft.com/office/drawing/2014/main" id="{00000000-0008-0000-0100-000021000000}"/>
                </a:ext>
              </a:extLst>
            </xdr:cNvPr>
            <xdr:cNvSpPr txBox="1"/>
          </xdr:nvSpPr>
          <xdr:spPr>
            <a:xfrm>
              <a:off x="6182846" y="7101167"/>
              <a:ext cx="4457700" cy="5905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a:r>
                <a:rPr lang="es-MX" sz="1800" b="0" i="0">
                  <a:latin typeface="Cambria Math" panose="02040503050406030204" pitchFamily="18" charset="0"/>
                </a:rPr>
                <a:t>𝑍</a:t>
              </a:r>
              <a:r>
                <a:rPr lang="es-MX" sz="1800" b="0" i="0" baseline="-25000">
                  <a:latin typeface="Cambria Math" panose="02040503050406030204" pitchFamily="18" charset="0"/>
                </a:rPr>
                <a:t>6</a:t>
              </a:r>
              <a:r>
                <a:rPr lang="es-MX" sz="1800" b="0" i="0">
                  <a:latin typeface="Cambria Math" panose="02040503050406030204" pitchFamily="18" charset="0"/>
                </a:rPr>
                <a:t>=√(</a:t>
              </a:r>
              <a:r>
                <a:rPr lang="es-MX" sz="1800" b="0" i="0">
                  <a:solidFill>
                    <a:schemeClr val="tx1"/>
                  </a:solidFill>
                  <a:effectLst/>
                  <a:latin typeface="Cambria Math" panose="02040503050406030204" pitchFamily="18" charset="0"/>
                  <a:ea typeface="+mn-ea"/>
                  <a:cs typeface="+mn-cs"/>
                </a:rPr>
                <a:t>(𝑅</a:t>
              </a:r>
              <a:r>
                <a:rPr lang="es-AR" sz="1800" b="0" i="0" baseline="-25000">
                  <a:solidFill>
                    <a:schemeClr val="tx1"/>
                  </a:solidFill>
                  <a:effectLst/>
                  <a:latin typeface="Cambria Math" panose="02040503050406030204" pitchFamily="18" charset="0"/>
                  <a:ea typeface="+mn-ea"/>
                  <a:cs typeface="+mn-cs"/>
                </a:rPr>
                <a:t>5</a:t>
              </a:r>
              <a:r>
                <a:rPr lang="es-MX" sz="1800" b="0" i="0">
                  <a:solidFill>
                    <a:schemeClr val="tx1"/>
                  </a:solidFill>
                  <a:effectLst/>
                  <a:latin typeface="Cambria Math" panose="02040503050406030204" pitchFamily="18" charset="0"/>
                  <a:ea typeface="+mn-ea"/>
                  <a:cs typeface="+mn-cs"/>
                </a:rPr>
                <a:t>+𝑅</a:t>
              </a:r>
              <a:r>
                <a:rPr lang="es-AR" sz="1800" b="0" i="0" baseline="-25000">
                  <a:solidFill>
                    <a:schemeClr val="tx1"/>
                  </a:solidFill>
                  <a:effectLst/>
                  <a:latin typeface="Cambria Math" panose="02040503050406030204" pitchFamily="18" charset="0"/>
                  <a:ea typeface="+mn-ea"/>
                  <a:cs typeface="+mn-cs"/>
                </a:rPr>
                <a:t>56</a:t>
              </a:r>
              <a:r>
                <a:rPr lang="es-MX" sz="1800" b="0" i="0" baseline="-25000">
                  <a:solidFill>
                    <a:schemeClr val="tx1"/>
                  </a:solidFill>
                  <a:effectLst/>
                  <a:latin typeface="Cambria Math" panose="02040503050406030204" pitchFamily="18" charset="0"/>
                  <a:ea typeface="+mn-ea"/>
                  <a:cs typeface="+mn-cs"/>
                </a:rPr>
                <a:t>)</a:t>
              </a:r>
              <a:r>
                <a:rPr lang="es-MX" sz="1800" b="0" i="0" baseline="30000">
                  <a:solidFill>
                    <a:schemeClr val="tx1"/>
                  </a:solidFill>
                  <a:effectLst/>
                  <a:latin typeface="Cambria Math" panose="02040503050406030204" pitchFamily="18" charset="0"/>
                  <a:ea typeface="+mn-ea"/>
                  <a:cs typeface="+mn-cs"/>
                </a:rPr>
                <a:t>2</a:t>
              </a:r>
              <a:r>
                <a:rPr lang="es-MX" sz="1800" b="0" i="0">
                  <a:solidFill>
                    <a:schemeClr val="tx1"/>
                  </a:solidFill>
                  <a:effectLst/>
                  <a:latin typeface="Cambria Math" panose="02040503050406030204" pitchFamily="18" charset="0"/>
                  <a:ea typeface="+mn-ea"/>
                  <a:cs typeface="+mn-cs"/>
                </a:rPr>
                <a:t>+(𝑋</a:t>
              </a:r>
              <a:r>
                <a:rPr lang="es-AR" sz="1800" b="0" i="0" baseline="-25000">
                  <a:solidFill>
                    <a:schemeClr val="tx1"/>
                  </a:solidFill>
                  <a:effectLst/>
                  <a:latin typeface="Cambria Math" panose="02040503050406030204" pitchFamily="18" charset="0"/>
                  <a:ea typeface="+mn-ea"/>
                  <a:cs typeface="+mn-cs"/>
                </a:rPr>
                <a:t>5</a:t>
              </a:r>
              <a:r>
                <a:rPr lang="es-MX" sz="1800" b="0" i="0">
                  <a:solidFill>
                    <a:schemeClr val="tx1"/>
                  </a:solidFill>
                  <a:effectLst/>
                  <a:latin typeface="Cambria Math" panose="02040503050406030204" pitchFamily="18" charset="0"/>
                  <a:ea typeface="+mn-ea"/>
                  <a:cs typeface="+mn-cs"/>
                </a:rPr>
                <a:t>+𝑋</a:t>
              </a:r>
              <a:r>
                <a:rPr lang="es-AR" sz="1800" b="0" i="0" baseline="-25000">
                  <a:solidFill>
                    <a:schemeClr val="tx1"/>
                  </a:solidFill>
                  <a:effectLst/>
                  <a:latin typeface="Cambria Math" panose="02040503050406030204" pitchFamily="18" charset="0"/>
                  <a:ea typeface="+mn-ea"/>
                  <a:cs typeface="+mn-cs"/>
                </a:rPr>
                <a:t>56</a:t>
              </a:r>
              <a:r>
                <a:rPr lang="es-MX" sz="1800" b="0" i="0" baseline="-25000">
                  <a:solidFill>
                    <a:schemeClr val="tx1"/>
                  </a:solidFill>
                  <a:effectLst/>
                  <a:latin typeface="Cambria Math" panose="02040503050406030204" pitchFamily="18" charset="0"/>
                  <a:ea typeface="+mn-ea"/>
                  <a:cs typeface="+mn-cs"/>
                </a:rPr>
                <a:t>)</a:t>
              </a:r>
              <a:r>
                <a:rPr lang="es-MX" sz="1800" b="0" i="0" baseline="30000">
                  <a:solidFill>
                    <a:schemeClr val="tx1"/>
                  </a:solidFill>
                  <a:effectLst/>
                  <a:latin typeface="Cambria Math" panose="02040503050406030204" pitchFamily="18" charset="0"/>
                  <a:ea typeface="+mn-ea"/>
                  <a:cs typeface="+mn-cs"/>
                </a:rPr>
                <a:t>2)</a:t>
              </a:r>
              <a:endParaRPr lang="es-AR" sz="1800" baseline="-25000"/>
            </a:p>
          </xdr:txBody>
        </xdr:sp>
      </mc:Fallback>
    </mc:AlternateContent>
    <xdr:clientData/>
  </xdr:oneCellAnchor>
  <xdr:oneCellAnchor>
    <xdr:from>
      <xdr:col>6</xdr:col>
      <xdr:colOff>761999</xdr:colOff>
      <xdr:row>98</xdr:row>
      <xdr:rowOff>56029</xdr:rowOff>
    </xdr:from>
    <xdr:ext cx="2465294" cy="1019736"/>
    <mc:AlternateContent xmlns:mc="http://schemas.openxmlformats.org/markup-compatibility/2006" xmlns:a14="http://schemas.microsoft.com/office/drawing/2010/main">
      <mc:Choice Requires="a14">
        <xdr:sp macro="" textlink="">
          <xdr:nvSpPr>
            <xdr:cNvPr id="27" name="CuadroTexto 26">
              <a:extLst>
                <a:ext uri="{FF2B5EF4-FFF2-40B4-BE49-F238E27FC236}">
                  <a16:creationId xmlns:a16="http://schemas.microsoft.com/office/drawing/2014/main" id="{00000000-0008-0000-0200-00001B000000}"/>
                </a:ext>
              </a:extLst>
            </xdr:cNvPr>
            <xdr:cNvSpPr txBox="1"/>
          </xdr:nvSpPr>
          <xdr:spPr>
            <a:xfrm>
              <a:off x="7182970" y="15688235"/>
              <a:ext cx="2465294" cy="101973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a14:m>
                <m:oMathPara xmlns:m="http://schemas.openxmlformats.org/officeDocument/2006/math">
                  <m:oMathParaPr>
                    <m:jc m:val="centerGroup"/>
                  </m:oMathParaPr>
                  <m:oMath xmlns:m="http://schemas.openxmlformats.org/officeDocument/2006/math">
                    <m:r>
                      <a:rPr lang="es-MX" sz="1800" b="0" i="1">
                        <a:latin typeface="Cambria Math" panose="02040503050406030204" pitchFamily="18" charset="0"/>
                      </a:rPr>
                      <m:t>𝐼</m:t>
                    </m:r>
                    <m:r>
                      <a:rPr lang="es-MX" sz="1800" b="0" i="1" baseline="-25000">
                        <a:latin typeface="Cambria Math" panose="02040503050406030204" pitchFamily="18" charset="0"/>
                      </a:rPr>
                      <m:t>𝑐𝑐</m:t>
                    </m:r>
                    <m:r>
                      <a:rPr lang="es-MX" sz="1800" b="0" i="1" baseline="-25000">
                        <a:latin typeface="Cambria Math" panose="02040503050406030204" pitchFamily="18" charset="0"/>
                      </a:rPr>
                      <m:t>6=</m:t>
                    </m:r>
                    <m:f>
                      <m:fPr>
                        <m:ctrlPr>
                          <a:rPr lang="es-AR" sz="1800" i="1">
                            <a:latin typeface="Cambria Math" panose="02040503050406030204" pitchFamily="18" charset="0"/>
                          </a:rPr>
                        </m:ctrlPr>
                      </m:fPr>
                      <m:num>
                        <m:r>
                          <a:rPr lang="es-MX" sz="1800" b="0" i="1">
                            <a:latin typeface="Cambria Math" panose="02040503050406030204" pitchFamily="18" charset="0"/>
                          </a:rPr>
                          <m:t>1,05∗</m:t>
                        </m:r>
                        <m:r>
                          <a:rPr lang="es-MX" sz="1800" b="0" i="1">
                            <a:latin typeface="Cambria Math" panose="02040503050406030204" pitchFamily="18" charset="0"/>
                          </a:rPr>
                          <m:t>𝑉𝐵𝑇</m:t>
                        </m:r>
                      </m:num>
                      <m:den>
                        <m:r>
                          <a:rPr lang="es-MX" sz="1800" b="0" i="1">
                            <a:latin typeface="Cambria Math" panose="02040503050406030204" pitchFamily="18" charset="0"/>
                          </a:rPr>
                          <m:t>𝑍</m:t>
                        </m:r>
                        <m:r>
                          <a:rPr lang="es-MX" sz="1800" b="0" i="1" baseline="-25000">
                            <a:latin typeface="Cambria Math" panose="02040503050406030204" pitchFamily="18" charset="0"/>
                          </a:rPr>
                          <m:t>6</m:t>
                        </m:r>
                        <m:r>
                          <a:rPr lang="es-MX" sz="1800" b="0" i="1">
                            <a:latin typeface="Cambria Math" panose="02040503050406030204" pitchFamily="18" charset="0"/>
                          </a:rPr>
                          <m:t>∗</m:t>
                        </m:r>
                        <m:rad>
                          <m:radPr>
                            <m:degHide m:val="on"/>
                            <m:ctrlPr>
                              <a:rPr lang="es-MX" sz="1800" b="0" i="1">
                                <a:latin typeface="Cambria Math" panose="02040503050406030204" pitchFamily="18" charset="0"/>
                              </a:rPr>
                            </m:ctrlPr>
                          </m:radPr>
                          <m:deg/>
                          <m:e>
                            <m:r>
                              <a:rPr lang="es-MX" sz="1800" b="0" i="1">
                                <a:latin typeface="Cambria Math" panose="02040503050406030204" pitchFamily="18" charset="0"/>
                              </a:rPr>
                              <m:t>3</m:t>
                            </m:r>
                          </m:e>
                        </m:rad>
                      </m:den>
                    </m:f>
                  </m:oMath>
                </m:oMathPara>
              </a14:m>
              <a:endParaRPr lang="es-AR" sz="1800"/>
            </a:p>
          </xdr:txBody>
        </xdr:sp>
      </mc:Choice>
      <mc:Fallback xmlns="">
        <xdr:sp macro="" textlink="">
          <xdr:nvSpPr>
            <xdr:cNvPr id="27" name="CuadroTexto 26">
              <a:extLst>
                <a:ext uri="{FF2B5EF4-FFF2-40B4-BE49-F238E27FC236}">
                  <a16:creationId xmlns:a16="http://schemas.microsoft.com/office/drawing/2014/main" id="{BBD7E195-C3B3-4D12-A450-22C66E808F13}"/>
                </a:ext>
              </a:extLst>
            </xdr:cNvPr>
            <xdr:cNvSpPr txBox="1"/>
          </xdr:nvSpPr>
          <xdr:spPr>
            <a:xfrm>
              <a:off x="7182970" y="15688235"/>
              <a:ext cx="2465294" cy="101973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a:r>
                <a:rPr lang="es-MX" sz="1800" b="0" i="0">
                  <a:latin typeface="Cambria Math" panose="02040503050406030204" pitchFamily="18" charset="0"/>
                </a:rPr>
                <a:t>𝐼</a:t>
              </a:r>
              <a:r>
                <a:rPr lang="es-MX" sz="1800" b="0" i="0" baseline="-25000">
                  <a:latin typeface="Cambria Math" panose="02040503050406030204" pitchFamily="18" charset="0"/>
                </a:rPr>
                <a:t>𝑐𝑐6=</a:t>
              </a:r>
              <a:r>
                <a:rPr lang="es-AR" sz="1800" i="0">
                  <a:latin typeface="Cambria Math" panose="02040503050406030204" pitchFamily="18" charset="0"/>
                </a:rPr>
                <a:t>(</a:t>
              </a:r>
              <a:r>
                <a:rPr lang="es-MX" sz="1800" b="0" i="0">
                  <a:latin typeface="Cambria Math" panose="02040503050406030204" pitchFamily="18" charset="0"/>
                </a:rPr>
                <a:t>1,05∗𝑉</a:t>
              </a:r>
              <a:r>
                <a:rPr lang="es-MX" sz="1800" b="0" i="0" baseline="-25000">
                  <a:latin typeface="Cambria Math" panose="02040503050406030204" pitchFamily="18" charset="0"/>
                </a:rPr>
                <a:t>𝐵𝑇</a:t>
              </a:r>
              <a:r>
                <a:rPr lang="es-AR" sz="1800" b="0" i="0" baseline="-25000">
                  <a:latin typeface="Cambria Math" panose="02040503050406030204" pitchFamily="18" charset="0"/>
                </a:rPr>
                <a:t>)/(</a:t>
              </a:r>
              <a:r>
                <a:rPr lang="es-MX" sz="1800" b="0" i="0">
                  <a:latin typeface="Cambria Math" panose="02040503050406030204" pitchFamily="18" charset="0"/>
                </a:rPr>
                <a:t>𝑍</a:t>
              </a:r>
              <a:r>
                <a:rPr lang="es-MX" sz="1800" b="0" i="0" baseline="-25000">
                  <a:latin typeface="Cambria Math" panose="02040503050406030204" pitchFamily="18" charset="0"/>
                </a:rPr>
                <a:t>6</a:t>
              </a:r>
              <a:r>
                <a:rPr lang="es-MX" sz="1800" b="0" i="0">
                  <a:latin typeface="Cambria Math" panose="02040503050406030204" pitchFamily="18" charset="0"/>
                </a:rPr>
                <a:t>∗√3</a:t>
              </a:r>
              <a:r>
                <a:rPr lang="es-AR" sz="1800" b="0" i="0">
                  <a:latin typeface="Cambria Math" panose="02040503050406030204" pitchFamily="18" charset="0"/>
                </a:rPr>
                <a:t>)</a:t>
              </a:r>
              <a:endParaRPr lang="es-AR" sz="1800"/>
            </a:p>
          </xdr:txBody>
        </xdr:sp>
      </mc:Fallback>
    </mc:AlternateContent>
    <xdr:clientData/>
  </xdr:oneCellAnchor>
  <xdr:oneCellAnchor>
    <xdr:from>
      <xdr:col>6</xdr:col>
      <xdr:colOff>762000</xdr:colOff>
      <xdr:row>59</xdr:row>
      <xdr:rowOff>100853</xdr:rowOff>
    </xdr:from>
    <xdr:ext cx="2465294" cy="1019736"/>
    <mc:AlternateContent xmlns:mc="http://schemas.openxmlformats.org/markup-compatibility/2006" xmlns:a14="http://schemas.microsoft.com/office/drawing/2010/main">
      <mc:Choice Requires="a14">
        <xdr:sp macro="" textlink="">
          <xdr:nvSpPr>
            <xdr:cNvPr id="28" name="CuadroTexto 27">
              <a:extLst>
                <a:ext uri="{FF2B5EF4-FFF2-40B4-BE49-F238E27FC236}">
                  <a16:creationId xmlns:a16="http://schemas.microsoft.com/office/drawing/2014/main" id="{00000000-0008-0000-0200-00001C000000}"/>
                </a:ext>
              </a:extLst>
            </xdr:cNvPr>
            <xdr:cNvSpPr txBox="1"/>
          </xdr:nvSpPr>
          <xdr:spPr>
            <a:xfrm>
              <a:off x="7182971" y="9200029"/>
              <a:ext cx="2465294" cy="101973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a14:m>
                <m:oMathPara xmlns:m="http://schemas.openxmlformats.org/officeDocument/2006/math">
                  <m:oMathParaPr>
                    <m:jc m:val="centerGroup"/>
                  </m:oMathParaPr>
                  <m:oMath xmlns:m="http://schemas.openxmlformats.org/officeDocument/2006/math">
                    <m:r>
                      <a:rPr lang="es-MX" sz="1800" b="0" i="1">
                        <a:latin typeface="Cambria Math" panose="02040503050406030204" pitchFamily="18" charset="0"/>
                      </a:rPr>
                      <m:t>𝐼</m:t>
                    </m:r>
                    <m:r>
                      <a:rPr lang="es-MX" sz="1800" b="0" i="1" baseline="-25000">
                        <a:latin typeface="Cambria Math" panose="02040503050406030204" pitchFamily="18" charset="0"/>
                      </a:rPr>
                      <m:t>𝑐𝑐𝑅𝑒𝑓</m:t>
                    </m:r>
                    <m:r>
                      <a:rPr lang="es-MX" sz="1800" b="0" i="1" baseline="-25000">
                        <a:latin typeface="Cambria Math" panose="02040503050406030204" pitchFamily="18" charset="0"/>
                      </a:rPr>
                      <m:t>=</m:t>
                    </m:r>
                    <m:f>
                      <m:fPr>
                        <m:ctrlPr>
                          <a:rPr lang="es-AR" sz="1800" i="1">
                            <a:latin typeface="Cambria Math" panose="02040503050406030204" pitchFamily="18" charset="0"/>
                          </a:rPr>
                        </m:ctrlPr>
                      </m:fPr>
                      <m:num>
                        <m:r>
                          <a:rPr lang="es-MX" sz="1800" b="0" i="1">
                            <a:latin typeface="Cambria Math" panose="02040503050406030204" pitchFamily="18" charset="0"/>
                          </a:rPr>
                          <m:t>1,05∗</m:t>
                        </m:r>
                        <m:r>
                          <a:rPr lang="es-MX" sz="1800" b="0" i="1">
                            <a:latin typeface="Cambria Math" panose="02040503050406030204" pitchFamily="18" charset="0"/>
                          </a:rPr>
                          <m:t>𝑉𝐵𝑇</m:t>
                        </m:r>
                      </m:num>
                      <m:den>
                        <m:r>
                          <a:rPr lang="es-MX" sz="1800" b="0" i="1">
                            <a:latin typeface="Cambria Math" panose="02040503050406030204" pitchFamily="18" charset="0"/>
                          </a:rPr>
                          <m:t>𝑍</m:t>
                        </m:r>
                        <m:r>
                          <a:rPr lang="es-MX" sz="1800" b="0" i="1" baseline="-25000">
                            <a:latin typeface="Cambria Math" panose="02040503050406030204" pitchFamily="18" charset="0"/>
                          </a:rPr>
                          <m:t>4</m:t>
                        </m:r>
                        <m:r>
                          <a:rPr lang="es-MX" sz="1800" b="0" i="1" baseline="-25000">
                            <a:latin typeface="Cambria Math" panose="02040503050406030204" pitchFamily="18" charset="0"/>
                          </a:rPr>
                          <m:t>𝑅</m:t>
                        </m:r>
                        <m:r>
                          <a:rPr lang="es-MX" sz="1800" b="0" i="1">
                            <a:latin typeface="Cambria Math" panose="02040503050406030204" pitchFamily="18" charset="0"/>
                          </a:rPr>
                          <m:t>∗</m:t>
                        </m:r>
                        <m:rad>
                          <m:radPr>
                            <m:degHide m:val="on"/>
                            <m:ctrlPr>
                              <a:rPr lang="es-MX" sz="1800" b="0" i="1">
                                <a:latin typeface="Cambria Math" panose="02040503050406030204" pitchFamily="18" charset="0"/>
                              </a:rPr>
                            </m:ctrlPr>
                          </m:radPr>
                          <m:deg/>
                          <m:e>
                            <m:r>
                              <a:rPr lang="es-MX" sz="1800" b="0" i="1">
                                <a:latin typeface="Cambria Math" panose="02040503050406030204" pitchFamily="18" charset="0"/>
                              </a:rPr>
                              <m:t>3</m:t>
                            </m:r>
                          </m:e>
                        </m:rad>
                      </m:den>
                    </m:f>
                  </m:oMath>
                </m:oMathPara>
              </a14:m>
              <a:endParaRPr lang="es-AR" sz="1800"/>
            </a:p>
          </xdr:txBody>
        </xdr:sp>
      </mc:Choice>
      <mc:Fallback xmlns="">
        <xdr:sp macro="" textlink="">
          <xdr:nvSpPr>
            <xdr:cNvPr id="28" name="CuadroTexto 27">
              <a:extLst>
                <a:ext uri="{FF2B5EF4-FFF2-40B4-BE49-F238E27FC236}">
                  <a16:creationId xmlns:a16="http://schemas.microsoft.com/office/drawing/2014/main" id="{4E34D290-9FF5-4FAD-8085-0B4CD08DCDD7}"/>
                </a:ext>
              </a:extLst>
            </xdr:cNvPr>
            <xdr:cNvSpPr txBox="1"/>
          </xdr:nvSpPr>
          <xdr:spPr>
            <a:xfrm>
              <a:off x="7182971" y="9200029"/>
              <a:ext cx="2465294" cy="101973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a:r>
                <a:rPr lang="es-MX" sz="1800" b="0" i="0">
                  <a:latin typeface="Cambria Math" panose="02040503050406030204" pitchFamily="18" charset="0"/>
                </a:rPr>
                <a:t>𝐼</a:t>
              </a:r>
              <a:r>
                <a:rPr lang="es-MX" sz="1800" b="0" i="0" baseline="-25000">
                  <a:latin typeface="Cambria Math" panose="02040503050406030204" pitchFamily="18" charset="0"/>
                </a:rPr>
                <a:t>𝑐𝑐𝑅𝑒𝑓=</a:t>
              </a:r>
              <a:r>
                <a:rPr lang="es-AR" sz="1800" i="0">
                  <a:latin typeface="Cambria Math" panose="02040503050406030204" pitchFamily="18" charset="0"/>
                </a:rPr>
                <a:t>(</a:t>
              </a:r>
              <a:r>
                <a:rPr lang="es-MX" sz="1800" b="0" i="0">
                  <a:latin typeface="Cambria Math" panose="02040503050406030204" pitchFamily="18" charset="0"/>
                </a:rPr>
                <a:t>1,05∗𝑉</a:t>
              </a:r>
              <a:r>
                <a:rPr lang="es-MX" sz="1800" b="0" i="0" baseline="-25000">
                  <a:latin typeface="Cambria Math" panose="02040503050406030204" pitchFamily="18" charset="0"/>
                </a:rPr>
                <a:t>𝐵𝑇</a:t>
              </a:r>
              <a:r>
                <a:rPr lang="es-AR" sz="1800" b="0" i="0" baseline="-25000">
                  <a:latin typeface="Cambria Math" panose="02040503050406030204" pitchFamily="18" charset="0"/>
                </a:rPr>
                <a:t>)/(</a:t>
              </a:r>
              <a:r>
                <a:rPr lang="es-MX" sz="1800" b="0" i="0">
                  <a:latin typeface="Cambria Math" panose="02040503050406030204" pitchFamily="18" charset="0"/>
                </a:rPr>
                <a:t>𝑍</a:t>
              </a:r>
              <a:r>
                <a:rPr lang="es-MX" sz="1800" b="0" i="0" baseline="-25000">
                  <a:latin typeface="Cambria Math" panose="02040503050406030204" pitchFamily="18" charset="0"/>
                </a:rPr>
                <a:t>4𝑅</a:t>
              </a:r>
              <a:r>
                <a:rPr lang="es-MX" sz="1800" b="0" i="0">
                  <a:latin typeface="Cambria Math" panose="02040503050406030204" pitchFamily="18" charset="0"/>
                </a:rPr>
                <a:t>∗√3</a:t>
              </a:r>
              <a:r>
                <a:rPr lang="es-AR" sz="1800" b="0" i="0">
                  <a:latin typeface="Cambria Math" panose="02040503050406030204" pitchFamily="18" charset="0"/>
                </a:rPr>
                <a:t>)</a:t>
              </a:r>
              <a:endParaRPr lang="es-AR" sz="1800"/>
            </a:p>
          </xdr:txBody>
        </xdr:sp>
      </mc:Fallback>
    </mc:AlternateContent>
    <xdr:clientData/>
  </xdr:oneCellAnchor>
  <xdr:oneCellAnchor>
    <xdr:from>
      <xdr:col>5</xdr:col>
      <xdr:colOff>523875</xdr:colOff>
      <xdr:row>108</xdr:row>
      <xdr:rowOff>19049</xdr:rowOff>
    </xdr:from>
    <xdr:ext cx="4457700" cy="590551"/>
    <mc:AlternateContent xmlns:mc="http://schemas.openxmlformats.org/markup-compatibility/2006" xmlns:a14="http://schemas.microsoft.com/office/drawing/2010/main">
      <mc:Choice Requires="a14">
        <xdr:sp macro="" textlink="">
          <xdr:nvSpPr>
            <xdr:cNvPr id="23" name="CuadroTexto 22">
              <a:extLst>
                <a:ext uri="{FF2B5EF4-FFF2-40B4-BE49-F238E27FC236}">
                  <a16:creationId xmlns:a16="http://schemas.microsoft.com/office/drawing/2014/main" id="{00000000-0008-0000-0200-000017000000}"/>
                </a:ext>
              </a:extLst>
            </xdr:cNvPr>
            <xdr:cNvSpPr txBox="1"/>
          </xdr:nvSpPr>
          <xdr:spPr>
            <a:xfrm>
              <a:off x="6359899" y="15931402"/>
              <a:ext cx="4457700" cy="5905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a14:m>
                <m:oMathPara xmlns:m="http://schemas.openxmlformats.org/officeDocument/2006/math">
                  <m:oMathParaPr>
                    <m:jc m:val="centerGroup"/>
                  </m:oMathParaPr>
                  <m:oMath xmlns:m="http://schemas.openxmlformats.org/officeDocument/2006/math">
                    <m:r>
                      <a:rPr lang="es-MX" sz="1800" b="0" i="1">
                        <a:latin typeface="Cambria Math" panose="02040503050406030204" pitchFamily="18" charset="0"/>
                      </a:rPr>
                      <m:t>𝑍</m:t>
                    </m:r>
                    <m:r>
                      <a:rPr lang="es-AR" sz="1800" b="0" i="1" baseline="-25000">
                        <a:latin typeface="Cambria Math" panose="02040503050406030204" pitchFamily="18" charset="0"/>
                      </a:rPr>
                      <m:t>7</m:t>
                    </m:r>
                    <m:r>
                      <a:rPr lang="es-MX" sz="1800" b="0" i="1">
                        <a:latin typeface="Cambria Math" panose="02040503050406030204" pitchFamily="18" charset="0"/>
                      </a:rPr>
                      <m:t>=</m:t>
                    </m:r>
                    <m:rad>
                      <m:radPr>
                        <m:degHide m:val="on"/>
                        <m:ctrlPr>
                          <a:rPr lang="es-MX" sz="1800" b="0" i="1">
                            <a:latin typeface="Cambria Math" panose="02040503050406030204" pitchFamily="18" charset="0"/>
                          </a:rPr>
                        </m:ctrlPr>
                      </m:radPr>
                      <m:deg/>
                      <m:e>
                        <m:d>
                          <m:dPr>
                            <m:ctrlPr>
                              <a:rPr lang="es-MX" sz="1800" b="0" i="1">
                                <a:solidFill>
                                  <a:schemeClr val="tx1"/>
                                </a:solidFill>
                                <a:effectLst/>
                                <a:latin typeface="Cambria Math" panose="02040503050406030204" pitchFamily="18" charset="0"/>
                                <a:ea typeface="+mn-ea"/>
                                <a:cs typeface="+mn-cs"/>
                              </a:rPr>
                            </m:ctrlPr>
                          </m:dPr>
                          <m:e>
                            <m:r>
                              <a:rPr lang="es-MX" sz="1800" b="0" i="1">
                                <a:solidFill>
                                  <a:schemeClr val="tx1"/>
                                </a:solidFill>
                                <a:effectLst/>
                                <a:latin typeface="Cambria Math" panose="02040503050406030204" pitchFamily="18" charset="0"/>
                                <a:ea typeface="+mn-ea"/>
                                <a:cs typeface="+mn-cs"/>
                              </a:rPr>
                              <m:t>𝑅</m:t>
                            </m:r>
                            <m:r>
                              <a:rPr lang="es-AR" sz="1800" b="0" i="1" baseline="-25000">
                                <a:solidFill>
                                  <a:schemeClr val="tx1"/>
                                </a:solidFill>
                                <a:effectLst/>
                                <a:latin typeface="Cambria Math" panose="02040503050406030204" pitchFamily="18" charset="0"/>
                                <a:ea typeface="+mn-ea"/>
                                <a:cs typeface="+mn-cs"/>
                              </a:rPr>
                              <m:t>6</m:t>
                            </m:r>
                            <m:r>
                              <a:rPr lang="es-MX" sz="1800" b="0" i="1">
                                <a:solidFill>
                                  <a:schemeClr val="tx1"/>
                                </a:solidFill>
                                <a:effectLst/>
                                <a:latin typeface="Cambria Math" panose="02040503050406030204" pitchFamily="18" charset="0"/>
                                <a:ea typeface="+mn-ea"/>
                                <a:cs typeface="+mn-cs"/>
                              </a:rPr>
                              <m:t>+</m:t>
                            </m:r>
                            <m:r>
                              <a:rPr lang="es-MX" sz="1800" b="0" i="1">
                                <a:solidFill>
                                  <a:schemeClr val="tx1"/>
                                </a:solidFill>
                                <a:effectLst/>
                                <a:latin typeface="Cambria Math" panose="02040503050406030204" pitchFamily="18" charset="0"/>
                                <a:ea typeface="+mn-ea"/>
                                <a:cs typeface="+mn-cs"/>
                              </a:rPr>
                              <m:t>𝑅</m:t>
                            </m:r>
                            <m:r>
                              <a:rPr lang="es-AR" sz="1800" b="0" i="1" baseline="-25000">
                                <a:solidFill>
                                  <a:schemeClr val="tx1"/>
                                </a:solidFill>
                                <a:effectLst/>
                                <a:latin typeface="Cambria Math" panose="02040503050406030204" pitchFamily="18" charset="0"/>
                                <a:ea typeface="+mn-ea"/>
                                <a:cs typeface="+mn-cs"/>
                              </a:rPr>
                              <m:t>67</m:t>
                            </m:r>
                          </m:e>
                        </m:d>
                        <m:r>
                          <a:rPr lang="es-MX" sz="1800" b="0" i="1" baseline="30000">
                            <a:solidFill>
                              <a:schemeClr val="tx1"/>
                            </a:solidFill>
                            <a:effectLst/>
                            <a:latin typeface="Cambria Math" panose="02040503050406030204" pitchFamily="18" charset="0"/>
                            <a:ea typeface="+mn-ea"/>
                            <a:cs typeface="+mn-cs"/>
                          </a:rPr>
                          <m:t>2</m:t>
                        </m:r>
                        <m:r>
                          <a:rPr lang="es-MX" sz="1800" b="0" i="1">
                            <a:solidFill>
                              <a:schemeClr val="tx1"/>
                            </a:solidFill>
                            <a:effectLst/>
                            <a:latin typeface="Cambria Math" panose="02040503050406030204" pitchFamily="18" charset="0"/>
                            <a:ea typeface="+mn-ea"/>
                            <a:cs typeface="+mn-cs"/>
                          </a:rPr>
                          <m:t>+</m:t>
                        </m:r>
                        <m:d>
                          <m:dPr>
                            <m:ctrlPr>
                              <a:rPr lang="es-MX" sz="1800" b="0" i="1">
                                <a:solidFill>
                                  <a:schemeClr val="tx1"/>
                                </a:solidFill>
                                <a:effectLst/>
                                <a:latin typeface="Cambria Math" panose="02040503050406030204" pitchFamily="18" charset="0"/>
                                <a:ea typeface="+mn-ea"/>
                                <a:cs typeface="+mn-cs"/>
                              </a:rPr>
                            </m:ctrlPr>
                          </m:dPr>
                          <m:e>
                            <m:r>
                              <a:rPr lang="es-MX" sz="1800" b="0" i="1">
                                <a:solidFill>
                                  <a:schemeClr val="tx1"/>
                                </a:solidFill>
                                <a:effectLst/>
                                <a:latin typeface="Cambria Math" panose="02040503050406030204" pitchFamily="18" charset="0"/>
                                <a:ea typeface="+mn-ea"/>
                                <a:cs typeface="+mn-cs"/>
                              </a:rPr>
                              <m:t>𝑋</m:t>
                            </m:r>
                            <m:r>
                              <a:rPr lang="es-AR" sz="1800" b="0" i="1" baseline="-25000">
                                <a:solidFill>
                                  <a:schemeClr val="tx1"/>
                                </a:solidFill>
                                <a:effectLst/>
                                <a:latin typeface="Cambria Math" panose="02040503050406030204" pitchFamily="18" charset="0"/>
                                <a:ea typeface="+mn-ea"/>
                                <a:cs typeface="+mn-cs"/>
                              </a:rPr>
                              <m:t>6</m:t>
                            </m:r>
                            <m:r>
                              <a:rPr lang="es-MX" sz="1800" b="0" i="1">
                                <a:solidFill>
                                  <a:schemeClr val="tx1"/>
                                </a:solidFill>
                                <a:effectLst/>
                                <a:latin typeface="Cambria Math" panose="02040503050406030204" pitchFamily="18" charset="0"/>
                                <a:ea typeface="+mn-ea"/>
                                <a:cs typeface="+mn-cs"/>
                              </a:rPr>
                              <m:t>+</m:t>
                            </m:r>
                            <m:r>
                              <a:rPr lang="es-MX" sz="1800" b="0" i="1">
                                <a:solidFill>
                                  <a:schemeClr val="tx1"/>
                                </a:solidFill>
                                <a:effectLst/>
                                <a:latin typeface="Cambria Math" panose="02040503050406030204" pitchFamily="18" charset="0"/>
                                <a:ea typeface="+mn-ea"/>
                                <a:cs typeface="+mn-cs"/>
                              </a:rPr>
                              <m:t>𝑋</m:t>
                            </m:r>
                            <m:r>
                              <a:rPr lang="es-AR" sz="1800" b="0" i="1" baseline="-25000">
                                <a:solidFill>
                                  <a:schemeClr val="tx1"/>
                                </a:solidFill>
                                <a:effectLst/>
                                <a:latin typeface="Cambria Math" panose="02040503050406030204" pitchFamily="18" charset="0"/>
                                <a:ea typeface="+mn-ea"/>
                                <a:cs typeface="+mn-cs"/>
                              </a:rPr>
                              <m:t>67</m:t>
                            </m:r>
                          </m:e>
                        </m:d>
                        <m:r>
                          <a:rPr lang="es-MX" sz="1800" b="0" i="1" baseline="30000">
                            <a:solidFill>
                              <a:schemeClr val="tx1"/>
                            </a:solidFill>
                            <a:effectLst/>
                            <a:latin typeface="Cambria Math" panose="02040503050406030204" pitchFamily="18" charset="0"/>
                            <a:ea typeface="+mn-ea"/>
                            <a:cs typeface="+mn-cs"/>
                          </a:rPr>
                          <m:t>2</m:t>
                        </m:r>
                      </m:e>
                    </m:rad>
                  </m:oMath>
                </m:oMathPara>
              </a14:m>
              <a:endParaRPr lang="es-AR" sz="1800" baseline="-25000"/>
            </a:p>
          </xdr:txBody>
        </xdr:sp>
      </mc:Choice>
      <mc:Fallback xmlns="">
        <xdr:sp macro="" textlink="">
          <xdr:nvSpPr>
            <xdr:cNvPr id="23" name="CuadroTexto 22">
              <a:extLst>
                <a:ext uri="{FF2B5EF4-FFF2-40B4-BE49-F238E27FC236}">
                  <a16:creationId xmlns:a16="http://schemas.microsoft.com/office/drawing/2014/main" id="{00000000-0008-0000-0100-000021000000}"/>
                </a:ext>
              </a:extLst>
            </xdr:cNvPr>
            <xdr:cNvSpPr txBox="1"/>
          </xdr:nvSpPr>
          <xdr:spPr>
            <a:xfrm>
              <a:off x="6359899" y="15931402"/>
              <a:ext cx="4457700" cy="5905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a:r>
                <a:rPr lang="es-MX" sz="1800" b="0" i="0">
                  <a:latin typeface="Cambria Math" panose="02040503050406030204" pitchFamily="18" charset="0"/>
                </a:rPr>
                <a:t>𝑍</a:t>
              </a:r>
              <a:r>
                <a:rPr lang="es-AR" sz="1800" b="0" i="0" baseline="-25000">
                  <a:latin typeface="Cambria Math" panose="02040503050406030204" pitchFamily="18" charset="0"/>
                </a:rPr>
                <a:t>7</a:t>
              </a:r>
              <a:r>
                <a:rPr lang="es-MX" sz="1800" b="0" i="0">
                  <a:latin typeface="Cambria Math" panose="02040503050406030204" pitchFamily="18" charset="0"/>
                </a:rPr>
                <a:t>=√(</a:t>
              </a:r>
              <a:r>
                <a:rPr lang="es-MX" sz="1800" b="0" i="0">
                  <a:solidFill>
                    <a:schemeClr val="tx1"/>
                  </a:solidFill>
                  <a:effectLst/>
                  <a:latin typeface="Cambria Math" panose="02040503050406030204" pitchFamily="18" charset="0"/>
                  <a:ea typeface="+mn-ea"/>
                  <a:cs typeface="+mn-cs"/>
                </a:rPr>
                <a:t>(𝑅</a:t>
              </a:r>
              <a:r>
                <a:rPr lang="es-AR" sz="1800" b="0" i="0" baseline="-25000">
                  <a:solidFill>
                    <a:schemeClr val="tx1"/>
                  </a:solidFill>
                  <a:effectLst/>
                  <a:latin typeface="Cambria Math" panose="02040503050406030204" pitchFamily="18" charset="0"/>
                  <a:ea typeface="+mn-ea"/>
                  <a:cs typeface="+mn-cs"/>
                </a:rPr>
                <a:t>6</a:t>
              </a:r>
              <a:r>
                <a:rPr lang="es-MX" sz="1800" b="0" i="0">
                  <a:solidFill>
                    <a:schemeClr val="tx1"/>
                  </a:solidFill>
                  <a:effectLst/>
                  <a:latin typeface="Cambria Math" panose="02040503050406030204" pitchFamily="18" charset="0"/>
                  <a:ea typeface="+mn-ea"/>
                  <a:cs typeface="+mn-cs"/>
                </a:rPr>
                <a:t>+𝑅</a:t>
              </a:r>
              <a:r>
                <a:rPr lang="es-AR" sz="1800" b="0" i="0" baseline="-25000">
                  <a:solidFill>
                    <a:schemeClr val="tx1"/>
                  </a:solidFill>
                  <a:effectLst/>
                  <a:latin typeface="Cambria Math" panose="02040503050406030204" pitchFamily="18" charset="0"/>
                  <a:ea typeface="+mn-ea"/>
                  <a:cs typeface="+mn-cs"/>
                </a:rPr>
                <a:t>67</a:t>
              </a:r>
              <a:r>
                <a:rPr lang="es-MX" sz="1800" b="0" i="0" baseline="-25000">
                  <a:solidFill>
                    <a:schemeClr val="tx1"/>
                  </a:solidFill>
                  <a:effectLst/>
                  <a:latin typeface="Cambria Math" panose="02040503050406030204" pitchFamily="18" charset="0"/>
                  <a:ea typeface="+mn-ea"/>
                  <a:cs typeface="+mn-cs"/>
                </a:rPr>
                <a:t>)</a:t>
              </a:r>
              <a:r>
                <a:rPr lang="es-MX" sz="1800" b="0" i="0" baseline="30000">
                  <a:solidFill>
                    <a:schemeClr val="tx1"/>
                  </a:solidFill>
                  <a:effectLst/>
                  <a:latin typeface="Cambria Math" panose="02040503050406030204" pitchFamily="18" charset="0"/>
                  <a:ea typeface="+mn-ea"/>
                  <a:cs typeface="+mn-cs"/>
                </a:rPr>
                <a:t>2</a:t>
              </a:r>
              <a:r>
                <a:rPr lang="es-MX" sz="1800" b="0" i="0">
                  <a:solidFill>
                    <a:schemeClr val="tx1"/>
                  </a:solidFill>
                  <a:effectLst/>
                  <a:latin typeface="Cambria Math" panose="02040503050406030204" pitchFamily="18" charset="0"/>
                  <a:ea typeface="+mn-ea"/>
                  <a:cs typeface="+mn-cs"/>
                </a:rPr>
                <a:t>+(𝑋</a:t>
              </a:r>
              <a:r>
                <a:rPr lang="es-AR" sz="1800" b="0" i="0" baseline="-25000">
                  <a:solidFill>
                    <a:schemeClr val="tx1"/>
                  </a:solidFill>
                  <a:effectLst/>
                  <a:latin typeface="Cambria Math" panose="02040503050406030204" pitchFamily="18" charset="0"/>
                  <a:ea typeface="+mn-ea"/>
                  <a:cs typeface="+mn-cs"/>
                </a:rPr>
                <a:t>6</a:t>
              </a:r>
              <a:r>
                <a:rPr lang="es-MX" sz="1800" b="0" i="0">
                  <a:solidFill>
                    <a:schemeClr val="tx1"/>
                  </a:solidFill>
                  <a:effectLst/>
                  <a:latin typeface="Cambria Math" panose="02040503050406030204" pitchFamily="18" charset="0"/>
                  <a:ea typeface="+mn-ea"/>
                  <a:cs typeface="+mn-cs"/>
                </a:rPr>
                <a:t>+𝑋</a:t>
              </a:r>
              <a:r>
                <a:rPr lang="es-AR" sz="1800" b="0" i="0" baseline="-25000">
                  <a:solidFill>
                    <a:schemeClr val="tx1"/>
                  </a:solidFill>
                  <a:effectLst/>
                  <a:latin typeface="Cambria Math" panose="02040503050406030204" pitchFamily="18" charset="0"/>
                  <a:ea typeface="+mn-ea"/>
                  <a:cs typeface="+mn-cs"/>
                </a:rPr>
                <a:t>67</a:t>
              </a:r>
              <a:r>
                <a:rPr lang="es-MX" sz="1800" b="0" i="0" baseline="-25000">
                  <a:solidFill>
                    <a:schemeClr val="tx1"/>
                  </a:solidFill>
                  <a:effectLst/>
                  <a:latin typeface="Cambria Math" panose="02040503050406030204" pitchFamily="18" charset="0"/>
                  <a:ea typeface="+mn-ea"/>
                  <a:cs typeface="+mn-cs"/>
                </a:rPr>
                <a:t>)</a:t>
              </a:r>
              <a:r>
                <a:rPr lang="es-MX" sz="1800" b="0" i="0" baseline="30000">
                  <a:solidFill>
                    <a:schemeClr val="tx1"/>
                  </a:solidFill>
                  <a:effectLst/>
                  <a:latin typeface="Cambria Math" panose="02040503050406030204" pitchFamily="18" charset="0"/>
                  <a:ea typeface="+mn-ea"/>
                  <a:cs typeface="+mn-cs"/>
                </a:rPr>
                <a:t>2)</a:t>
              </a:r>
              <a:endParaRPr lang="es-AR" sz="1800" baseline="-25000"/>
            </a:p>
          </xdr:txBody>
        </xdr:sp>
      </mc:Fallback>
    </mc:AlternateContent>
    <xdr:clientData/>
  </xdr:oneCellAnchor>
  <xdr:oneCellAnchor>
    <xdr:from>
      <xdr:col>6</xdr:col>
      <xdr:colOff>761999</xdr:colOff>
      <xdr:row>113</xdr:row>
      <xdr:rowOff>56029</xdr:rowOff>
    </xdr:from>
    <xdr:ext cx="2465294" cy="1019736"/>
    <mc:AlternateContent xmlns:mc="http://schemas.openxmlformats.org/markup-compatibility/2006" xmlns:a14="http://schemas.microsoft.com/office/drawing/2010/main">
      <mc:Choice Requires="a14">
        <xdr:sp macro="" textlink="">
          <xdr:nvSpPr>
            <xdr:cNvPr id="29" name="CuadroTexto 28">
              <a:extLst>
                <a:ext uri="{FF2B5EF4-FFF2-40B4-BE49-F238E27FC236}">
                  <a16:creationId xmlns:a16="http://schemas.microsoft.com/office/drawing/2014/main" id="{00000000-0008-0000-0200-00001D000000}"/>
                </a:ext>
              </a:extLst>
            </xdr:cNvPr>
            <xdr:cNvSpPr txBox="1"/>
          </xdr:nvSpPr>
          <xdr:spPr>
            <a:xfrm>
              <a:off x="7386917" y="16649700"/>
              <a:ext cx="2465294" cy="101973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a14:m>
                <m:oMathPara xmlns:m="http://schemas.openxmlformats.org/officeDocument/2006/math">
                  <m:oMathParaPr>
                    <m:jc m:val="centerGroup"/>
                  </m:oMathParaPr>
                  <m:oMath xmlns:m="http://schemas.openxmlformats.org/officeDocument/2006/math">
                    <m:r>
                      <a:rPr lang="es-MX" sz="1800" b="0" i="1">
                        <a:latin typeface="Cambria Math" panose="02040503050406030204" pitchFamily="18" charset="0"/>
                      </a:rPr>
                      <m:t>𝐼</m:t>
                    </m:r>
                    <m:r>
                      <a:rPr lang="es-MX" sz="1800" b="0" i="1" baseline="-25000">
                        <a:latin typeface="Cambria Math" panose="02040503050406030204" pitchFamily="18" charset="0"/>
                      </a:rPr>
                      <m:t>𝑐𝑐</m:t>
                    </m:r>
                    <m:r>
                      <a:rPr lang="es-AR" sz="1800" b="0" i="1" baseline="-25000">
                        <a:latin typeface="Cambria Math" panose="02040503050406030204" pitchFamily="18" charset="0"/>
                      </a:rPr>
                      <m:t>7</m:t>
                    </m:r>
                    <m:r>
                      <a:rPr lang="es-MX" sz="1800" b="0" i="1" baseline="-25000">
                        <a:latin typeface="Cambria Math" panose="02040503050406030204" pitchFamily="18" charset="0"/>
                      </a:rPr>
                      <m:t>=</m:t>
                    </m:r>
                    <m:f>
                      <m:fPr>
                        <m:ctrlPr>
                          <a:rPr lang="es-AR" sz="1800" i="1">
                            <a:latin typeface="Cambria Math" panose="02040503050406030204" pitchFamily="18" charset="0"/>
                          </a:rPr>
                        </m:ctrlPr>
                      </m:fPr>
                      <m:num>
                        <m:r>
                          <a:rPr lang="es-MX" sz="1800" b="0" i="1">
                            <a:latin typeface="Cambria Math" panose="02040503050406030204" pitchFamily="18" charset="0"/>
                          </a:rPr>
                          <m:t>1,05∗</m:t>
                        </m:r>
                        <m:r>
                          <a:rPr lang="es-MX" sz="1800" b="0" i="1">
                            <a:latin typeface="Cambria Math" panose="02040503050406030204" pitchFamily="18" charset="0"/>
                          </a:rPr>
                          <m:t>𝑉𝐵𝑇</m:t>
                        </m:r>
                      </m:num>
                      <m:den>
                        <m:r>
                          <a:rPr lang="es-MX" sz="1800" b="0" i="1">
                            <a:latin typeface="Cambria Math" panose="02040503050406030204" pitchFamily="18" charset="0"/>
                          </a:rPr>
                          <m:t>𝑍</m:t>
                        </m:r>
                        <m:r>
                          <a:rPr lang="es-AR" sz="1800" b="0" i="1" baseline="-25000">
                            <a:latin typeface="Cambria Math" panose="02040503050406030204" pitchFamily="18" charset="0"/>
                          </a:rPr>
                          <m:t>7</m:t>
                        </m:r>
                        <m:r>
                          <a:rPr lang="es-MX" sz="1800" b="0" i="1">
                            <a:latin typeface="Cambria Math" panose="02040503050406030204" pitchFamily="18" charset="0"/>
                          </a:rPr>
                          <m:t>∗</m:t>
                        </m:r>
                        <m:rad>
                          <m:radPr>
                            <m:degHide m:val="on"/>
                            <m:ctrlPr>
                              <a:rPr lang="es-MX" sz="1800" b="0" i="1">
                                <a:latin typeface="Cambria Math" panose="02040503050406030204" pitchFamily="18" charset="0"/>
                              </a:rPr>
                            </m:ctrlPr>
                          </m:radPr>
                          <m:deg/>
                          <m:e>
                            <m:r>
                              <a:rPr lang="es-MX" sz="1800" b="0" i="1">
                                <a:latin typeface="Cambria Math" panose="02040503050406030204" pitchFamily="18" charset="0"/>
                              </a:rPr>
                              <m:t>3</m:t>
                            </m:r>
                          </m:e>
                        </m:rad>
                      </m:den>
                    </m:f>
                  </m:oMath>
                </m:oMathPara>
              </a14:m>
              <a:endParaRPr lang="es-AR" sz="1800"/>
            </a:p>
          </xdr:txBody>
        </xdr:sp>
      </mc:Choice>
      <mc:Fallback xmlns="">
        <xdr:sp macro="" textlink="">
          <xdr:nvSpPr>
            <xdr:cNvPr id="29" name="CuadroTexto 28">
              <a:extLst>
                <a:ext uri="{FF2B5EF4-FFF2-40B4-BE49-F238E27FC236}">
                  <a16:creationId xmlns:a16="http://schemas.microsoft.com/office/drawing/2014/main" id="{BBD7E195-C3B3-4D12-A450-22C66E808F13}"/>
                </a:ext>
              </a:extLst>
            </xdr:cNvPr>
            <xdr:cNvSpPr txBox="1"/>
          </xdr:nvSpPr>
          <xdr:spPr>
            <a:xfrm>
              <a:off x="7386917" y="16649700"/>
              <a:ext cx="2465294" cy="101973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a:r>
                <a:rPr lang="es-MX" sz="1800" b="0" i="0">
                  <a:latin typeface="Cambria Math" panose="02040503050406030204" pitchFamily="18" charset="0"/>
                </a:rPr>
                <a:t>𝐼</a:t>
              </a:r>
              <a:r>
                <a:rPr lang="es-MX" sz="1800" b="0" i="0" baseline="-25000">
                  <a:latin typeface="Cambria Math" panose="02040503050406030204" pitchFamily="18" charset="0"/>
                </a:rPr>
                <a:t>𝑐𝑐</a:t>
              </a:r>
              <a:r>
                <a:rPr lang="es-AR" sz="1800" b="0" i="0" baseline="-25000">
                  <a:latin typeface="Cambria Math" panose="02040503050406030204" pitchFamily="18" charset="0"/>
                </a:rPr>
                <a:t>7</a:t>
              </a:r>
              <a:r>
                <a:rPr lang="es-MX" sz="1800" b="0" i="0" baseline="-25000">
                  <a:latin typeface="Cambria Math" panose="02040503050406030204" pitchFamily="18" charset="0"/>
                </a:rPr>
                <a:t>=</a:t>
              </a:r>
              <a:r>
                <a:rPr lang="es-AR" sz="1800" i="0">
                  <a:latin typeface="Cambria Math" panose="02040503050406030204" pitchFamily="18" charset="0"/>
                </a:rPr>
                <a:t>(</a:t>
              </a:r>
              <a:r>
                <a:rPr lang="es-MX" sz="1800" b="0" i="0">
                  <a:latin typeface="Cambria Math" panose="02040503050406030204" pitchFamily="18" charset="0"/>
                </a:rPr>
                <a:t>1,05∗𝑉</a:t>
              </a:r>
              <a:r>
                <a:rPr lang="es-MX" sz="1800" b="0" i="0" baseline="-25000">
                  <a:latin typeface="Cambria Math" panose="02040503050406030204" pitchFamily="18" charset="0"/>
                </a:rPr>
                <a:t>𝐵𝑇</a:t>
              </a:r>
              <a:r>
                <a:rPr lang="es-AR" sz="1800" b="0" i="0" baseline="-25000">
                  <a:latin typeface="Cambria Math" panose="02040503050406030204" pitchFamily="18" charset="0"/>
                </a:rPr>
                <a:t>)/(</a:t>
              </a:r>
              <a:r>
                <a:rPr lang="es-MX" sz="1800" b="0" i="0">
                  <a:latin typeface="Cambria Math" panose="02040503050406030204" pitchFamily="18" charset="0"/>
                </a:rPr>
                <a:t>𝑍</a:t>
              </a:r>
              <a:r>
                <a:rPr lang="es-AR" sz="1800" b="0" i="0" baseline="-25000">
                  <a:latin typeface="Cambria Math" panose="02040503050406030204" pitchFamily="18" charset="0"/>
                </a:rPr>
                <a:t>7</a:t>
              </a:r>
              <a:r>
                <a:rPr lang="es-MX" sz="1800" b="0" i="0">
                  <a:latin typeface="Cambria Math" panose="02040503050406030204" pitchFamily="18" charset="0"/>
                </a:rPr>
                <a:t>∗√3</a:t>
              </a:r>
              <a:r>
                <a:rPr lang="es-AR" sz="1800" b="0" i="0">
                  <a:latin typeface="Cambria Math" panose="02040503050406030204" pitchFamily="18" charset="0"/>
                </a:rPr>
                <a:t>)</a:t>
              </a:r>
              <a:endParaRPr lang="es-AR" sz="1800"/>
            </a:p>
          </xdr:txBody>
        </xdr:sp>
      </mc:Fallback>
    </mc:AlternateContent>
    <xdr:clientData/>
  </xdr:oneCellAnchor>
  <xdr:oneCellAnchor>
    <xdr:from>
      <xdr:col>5</xdr:col>
      <xdr:colOff>523875</xdr:colOff>
      <xdr:row>123</xdr:row>
      <xdr:rowOff>19049</xdr:rowOff>
    </xdr:from>
    <xdr:ext cx="4457700" cy="590551"/>
    <mc:AlternateContent xmlns:mc="http://schemas.openxmlformats.org/markup-compatibility/2006" xmlns:a14="http://schemas.microsoft.com/office/drawing/2010/main">
      <mc:Choice Requires="a14">
        <xdr:sp macro="" textlink="">
          <xdr:nvSpPr>
            <xdr:cNvPr id="30" name="CuadroTexto 29">
              <a:extLst>
                <a:ext uri="{FF2B5EF4-FFF2-40B4-BE49-F238E27FC236}">
                  <a16:creationId xmlns:a16="http://schemas.microsoft.com/office/drawing/2014/main" id="{00000000-0008-0000-0200-00001E000000}"/>
                </a:ext>
              </a:extLst>
            </xdr:cNvPr>
            <xdr:cNvSpPr txBox="1"/>
          </xdr:nvSpPr>
          <xdr:spPr>
            <a:xfrm>
              <a:off x="6182846" y="17264902"/>
              <a:ext cx="4457700" cy="5905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a14:m>
                <m:oMathPara xmlns:m="http://schemas.openxmlformats.org/officeDocument/2006/math">
                  <m:oMathParaPr>
                    <m:jc m:val="centerGroup"/>
                  </m:oMathParaPr>
                  <m:oMath xmlns:m="http://schemas.openxmlformats.org/officeDocument/2006/math">
                    <m:r>
                      <a:rPr lang="es-MX" sz="1800" b="0" i="1">
                        <a:latin typeface="Cambria Math" panose="02040503050406030204" pitchFamily="18" charset="0"/>
                      </a:rPr>
                      <m:t>𝑍</m:t>
                    </m:r>
                    <m:r>
                      <a:rPr lang="es-MX" sz="1800" b="0" i="1" baseline="-25000">
                        <a:latin typeface="Cambria Math" panose="02040503050406030204" pitchFamily="18" charset="0"/>
                      </a:rPr>
                      <m:t>8</m:t>
                    </m:r>
                    <m:r>
                      <a:rPr lang="es-MX" sz="1800" b="0" i="1">
                        <a:latin typeface="Cambria Math" panose="02040503050406030204" pitchFamily="18" charset="0"/>
                      </a:rPr>
                      <m:t>=</m:t>
                    </m:r>
                    <m:rad>
                      <m:radPr>
                        <m:degHide m:val="on"/>
                        <m:ctrlPr>
                          <a:rPr lang="es-MX" sz="1800" b="0" i="1">
                            <a:latin typeface="Cambria Math" panose="02040503050406030204" pitchFamily="18" charset="0"/>
                          </a:rPr>
                        </m:ctrlPr>
                      </m:radPr>
                      <m:deg/>
                      <m:e>
                        <m:d>
                          <m:dPr>
                            <m:ctrlPr>
                              <a:rPr lang="es-MX" sz="1800" b="0" i="1">
                                <a:solidFill>
                                  <a:schemeClr val="tx1"/>
                                </a:solidFill>
                                <a:effectLst/>
                                <a:latin typeface="Cambria Math" panose="02040503050406030204" pitchFamily="18" charset="0"/>
                                <a:ea typeface="+mn-ea"/>
                                <a:cs typeface="+mn-cs"/>
                              </a:rPr>
                            </m:ctrlPr>
                          </m:dPr>
                          <m:e>
                            <m:r>
                              <a:rPr lang="es-MX" sz="1800" b="0" i="1">
                                <a:solidFill>
                                  <a:schemeClr val="tx1"/>
                                </a:solidFill>
                                <a:effectLst/>
                                <a:latin typeface="Cambria Math" panose="02040503050406030204" pitchFamily="18" charset="0"/>
                                <a:ea typeface="+mn-ea"/>
                                <a:cs typeface="+mn-cs"/>
                              </a:rPr>
                              <m:t>𝑅</m:t>
                            </m:r>
                            <m:r>
                              <a:rPr lang="es-MX" sz="1800" b="0" i="1" baseline="-25000">
                                <a:solidFill>
                                  <a:schemeClr val="tx1"/>
                                </a:solidFill>
                                <a:effectLst/>
                                <a:latin typeface="Cambria Math" panose="02040503050406030204" pitchFamily="18" charset="0"/>
                                <a:ea typeface="+mn-ea"/>
                                <a:cs typeface="+mn-cs"/>
                              </a:rPr>
                              <m:t>7</m:t>
                            </m:r>
                            <m:r>
                              <a:rPr lang="es-MX" sz="1800" b="0" i="1">
                                <a:solidFill>
                                  <a:schemeClr val="tx1"/>
                                </a:solidFill>
                                <a:effectLst/>
                                <a:latin typeface="Cambria Math" panose="02040503050406030204" pitchFamily="18" charset="0"/>
                                <a:ea typeface="+mn-ea"/>
                                <a:cs typeface="+mn-cs"/>
                              </a:rPr>
                              <m:t>+</m:t>
                            </m:r>
                            <m:r>
                              <a:rPr lang="es-MX" sz="1800" b="0" i="1">
                                <a:solidFill>
                                  <a:schemeClr val="tx1"/>
                                </a:solidFill>
                                <a:effectLst/>
                                <a:latin typeface="Cambria Math" panose="02040503050406030204" pitchFamily="18" charset="0"/>
                                <a:ea typeface="+mn-ea"/>
                                <a:cs typeface="+mn-cs"/>
                              </a:rPr>
                              <m:t>𝑅</m:t>
                            </m:r>
                            <m:r>
                              <a:rPr lang="es-MX" sz="1800" b="0" i="1" baseline="-25000">
                                <a:solidFill>
                                  <a:schemeClr val="tx1"/>
                                </a:solidFill>
                                <a:effectLst/>
                                <a:latin typeface="Cambria Math" panose="02040503050406030204" pitchFamily="18" charset="0"/>
                                <a:ea typeface="+mn-ea"/>
                                <a:cs typeface="+mn-cs"/>
                              </a:rPr>
                              <m:t>78</m:t>
                            </m:r>
                          </m:e>
                        </m:d>
                        <m:r>
                          <a:rPr lang="es-MX" sz="1800" b="0" i="1" baseline="30000">
                            <a:solidFill>
                              <a:schemeClr val="tx1"/>
                            </a:solidFill>
                            <a:effectLst/>
                            <a:latin typeface="Cambria Math" panose="02040503050406030204" pitchFamily="18" charset="0"/>
                            <a:ea typeface="+mn-ea"/>
                            <a:cs typeface="+mn-cs"/>
                          </a:rPr>
                          <m:t>2</m:t>
                        </m:r>
                        <m:r>
                          <a:rPr lang="es-MX" sz="1800" b="0" i="1">
                            <a:solidFill>
                              <a:schemeClr val="tx1"/>
                            </a:solidFill>
                            <a:effectLst/>
                            <a:latin typeface="Cambria Math" panose="02040503050406030204" pitchFamily="18" charset="0"/>
                            <a:ea typeface="+mn-ea"/>
                            <a:cs typeface="+mn-cs"/>
                          </a:rPr>
                          <m:t>+</m:t>
                        </m:r>
                        <m:d>
                          <m:dPr>
                            <m:ctrlPr>
                              <a:rPr lang="es-MX" sz="1800" b="0" i="1">
                                <a:solidFill>
                                  <a:schemeClr val="tx1"/>
                                </a:solidFill>
                                <a:effectLst/>
                                <a:latin typeface="Cambria Math" panose="02040503050406030204" pitchFamily="18" charset="0"/>
                                <a:ea typeface="+mn-ea"/>
                                <a:cs typeface="+mn-cs"/>
                              </a:rPr>
                            </m:ctrlPr>
                          </m:dPr>
                          <m:e>
                            <m:r>
                              <a:rPr lang="es-MX" sz="1800" b="0" i="1">
                                <a:solidFill>
                                  <a:schemeClr val="tx1"/>
                                </a:solidFill>
                                <a:effectLst/>
                                <a:latin typeface="Cambria Math" panose="02040503050406030204" pitchFamily="18" charset="0"/>
                                <a:ea typeface="+mn-ea"/>
                                <a:cs typeface="+mn-cs"/>
                              </a:rPr>
                              <m:t>𝑋</m:t>
                            </m:r>
                            <m:r>
                              <a:rPr lang="es-MX" sz="1800" b="0" i="1" baseline="-25000">
                                <a:solidFill>
                                  <a:schemeClr val="tx1"/>
                                </a:solidFill>
                                <a:effectLst/>
                                <a:latin typeface="Cambria Math" panose="02040503050406030204" pitchFamily="18" charset="0"/>
                                <a:ea typeface="+mn-ea"/>
                                <a:cs typeface="+mn-cs"/>
                              </a:rPr>
                              <m:t>7</m:t>
                            </m:r>
                            <m:r>
                              <a:rPr lang="es-MX" sz="1800" b="0" i="1">
                                <a:solidFill>
                                  <a:schemeClr val="tx1"/>
                                </a:solidFill>
                                <a:effectLst/>
                                <a:latin typeface="Cambria Math" panose="02040503050406030204" pitchFamily="18" charset="0"/>
                                <a:ea typeface="+mn-ea"/>
                                <a:cs typeface="+mn-cs"/>
                              </a:rPr>
                              <m:t>+</m:t>
                            </m:r>
                            <m:r>
                              <a:rPr lang="es-MX" sz="1800" b="0" i="1">
                                <a:solidFill>
                                  <a:schemeClr val="tx1"/>
                                </a:solidFill>
                                <a:effectLst/>
                                <a:latin typeface="Cambria Math" panose="02040503050406030204" pitchFamily="18" charset="0"/>
                                <a:ea typeface="+mn-ea"/>
                                <a:cs typeface="+mn-cs"/>
                              </a:rPr>
                              <m:t>𝑋</m:t>
                            </m:r>
                            <m:r>
                              <a:rPr lang="es-AR" sz="1800" b="0" i="1" baseline="-25000">
                                <a:solidFill>
                                  <a:schemeClr val="tx1"/>
                                </a:solidFill>
                                <a:effectLst/>
                                <a:latin typeface="Cambria Math" panose="02040503050406030204" pitchFamily="18" charset="0"/>
                                <a:ea typeface="+mn-ea"/>
                                <a:cs typeface="+mn-cs"/>
                              </a:rPr>
                              <m:t>7</m:t>
                            </m:r>
                            <m:r>
                              <a:rPr lang="es-MX" sz="1800" b="0" i="1" baseline="-25000">
                                <a:solidFill>
                                  <a:schemeClr val="tx1"/>
                                </a:solidFill>
                                <a:effectLst/>
                                <a:latin typeface="Cambria Math" panose="02040503050406030204" pitchFamily="18" charset="0"/>
                                <a:ea typeface="+mn-ea"/>
                                <a:cs typeface="+mn-cs"/>
                              </a:rPr>
                              <m:t>8</m:t>
                            </m:r>
                          </m:e>
                        </m:d>
                        <m:r>
                          <a:rPr lang="es-MX" sz="1800" b="0" i="1" baseline="30000">
                            <a:solidFill>
                              <a:schemeClr val="tx1"/>
                            </a:solidFill>
                            <a:effectLst/>
                            <a:latin typeface="Cambria Math" panose="02040503050406030204" pitchFamily="18" charset="0"/>
                            <a:ea typeface="+mn-ea"/>
                            <a:cs typeface="+mn-cs"/>
                          </a:rPr>
                          <m:t>2</m:t>
                        </m:r>
                      </m:e>
                    </m:rad>
                  </m:oMath>
                </m:oMathPara>
              </a14:m>
              <a:endParaRPr lang="es-AR" sz="1800" baseline="-25000"/>
            </a:p>
          </xdr:txBody>
        </xdr:sp>
      </mc:Choice>
      <mc:Fallback xmlns="">
        <xdr:sp macro="" textlink="">
          <xdr:nvSpPr>
            <xdr:cNvPr id="30" name="CuadroTexto 29">
              <a:extLst>
                <a:ext uri="{FF2B5EF4-FFF2-40B4-BE49-F238E27FC236}">
                  <a16:creationId xmlns:a16="http://schemas.microsoft.com/office/drawing/2014/main" id="{2557486C-2D4C-45C4-9052-4C21D5149D7F}"/>
                </a:ext>
              </a:extLst>
            </xdr:cNvPr>
            <xdr:cNvSpPr txBox="1"/>
          </xdr:nvSpPr>
          <xdr:spPr>
            <a:xfrm>
              <a:off x="6182846" y="17264902"/>
              <a:ext cx="4457700" cy="5905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a:r>
                <a:rPr lang="es-MX" sz="1800" b="0" i="0">
                  <a:latin typeface="Cambria Math" panose="02040503050406030204" pitchFamily="18" charset="0"/>
                </a:rPr>
                <a:t>𝑍</a:t>
              </a:r>
              <a:r>
                <a:rPr lang="es-MX" sz="1800" b="0" i="0" baseline="-25000">
                  <a:latin typeface="Cambria Math" panose="02040503050406030204" pitchFamily="18" charset="0"/>
                </a:rPr>
                <a:t>8</a:t>
              </a:r>
              <a:r>
                <a:rPr lang="es-MX" sz="1800" b="0" i="0">
                  <a:latin typeface="Cambria Math" panose="02040503050406030204" pitchFamily="18" charset="0"/>
                </a:rPr>
                <a:t>=√(</a:t>
              </a:r>
              <a:r>
                <a:rPr lang="es-MX" sz="1800" b="0" i="0">
                  <a:solidFill>
                    <a:schemeClr val="tx1"/>
                  </a:solidFill>
                  <a:effectLst/>
                  <a:latin typeface="Cambria Math" panose="02040503050406030204" pitchFamily="18" charset="0"/>
                  <a:ea typeface="+mn-ea"/>
                  <a:cs typeface="+mn-cs"/>
                </a:rPr>
                <a:t>(𝑅</a:t>
              </a:r>
              <a:r>
                <a:rPr lang="es-MX" sz="1800" b="0" i="0" baseline="-25000">
                  <a:solidFill>
                    <a:schemeClr val="tx1"/>
                  </a:solidFill>
                  <a:effectLst/>
                  <a:latin typeface="Cambria Math" panose="02040503050406030204" pitchFamily="18" charset="0"/>
                  <a:ea typeface="+mn-ea"/>
                  <a:cs typeface="+mn-cs"/>
                </a:rPr>
                <a:t>7</a:t>
              </a:r>
              <a:r>
                <a:rPr lang="es-MX" sz="1800" b="0" i="0">
                  <a:solidFill>
                    <a:schemeClr val="tx1"/>
                  </a:solidFill>
                  <a:effectLst/>
                  <a:latin typeface="Cambria Math" panose="02040503050406030204" pitchFamily="18" charset="0"/>
                  <a:ea typeface="+mn-ea"/>
                  <a:cs typeface="+mn-cs"/>
                </a:rPr>
                <a:t>+𝑅</a:t>
              </a:r>
              <a:r>
                <a:rPr lang="es-MX" sz="1800" b="0" i="0" baseline="-25000">
                  <a:solidFill>
                    <a:schemeClr val="tx1"/>
                  </a:solidFill>
                  <a:effectLst/>
                  <a:latin typeface="Cambria Math" panose="02040503050406030204" pitchFamily="18" charset="0"/>
                  <a:ea typeface="+mn-ea"/>
                  <a:cs typeface="+mn-cs"/>
                </a:rPr>
                <a:t>78</a:t>
              </a:r>
              <a:r>
                <a:rPr lang="es-AR" sz="1800" b="0" i="0" baseline="-25000">
                  <a:solidFill>
                    <a:schemeClr val="tx1"/>
                  </a:solidFill>
                  <a:effectLst/>
                  <a:latin typeface="Cambria Math" panose="02040503050406030204" pitchFamily="18" charset="0"/>
                  <a:ea typeface="+mn-ea"/>
                  <a:cs typeface="+mn-cs"/>
                </a:rPr>
                <a:t>)</a:t>
              </a:r>
              <a:r>
                <a:rPr lang="es-MX" sz="1800" b="0" i="0" baseline="30000">
                  <a:solidFill>
                    <a:schemeClr val="tx1"/>
                  </a:solidFill>
                  <a:effectLst/>
                  <a:latin typeface="Cambria Math" panose="02040503050406030204" pitchFamily="18" charset="0"/>
                  <a:ea typeface="+mn-ea"/>
                  <a:cs typeface="+mn-cs"/>
                </a:rPr>
                <a:t>2</a:t>
              </a:r>
              <a:r>
                <a:rPr lang="es-MX" sz="1800" b="0" i="0">
                  <a:solidFill>
                    <a:schemeClr val="tx1"/>
                  </a:solidFill>
                  <a:effectLst/>
                  <a:latin typeface="Cambria Math" panose="02040503050406030204" pitchFamily="18" charset="0"/>
                  <a:ea typeface="+mn-ea"/>
                  <a:cs typeface="+mn-cs"/>
                </a:rPr>
                <a:t>+(𝑋</a:t>
              </a:r>
              <a:r>
                <a:rPr lang="es-MX" sz="1800" b="0" i="0" baseline="-25000">
                  <a:solidFill>
                    <a:schemeClr val="tx1"/>
                  </a:solidFill>
                  <a:effectLst/>
                  <a:latin typeface="Cambria Math" panose="02040503050406030204" pitchFamily="18" charset="0"/>
                  <a:ea typeface="+mn-ea"/>
                  <a:cs typeface="+mn-cs"/>
                </a:rPr>
                <a:t>7</a:t>
              </a:r>
              <a:r>
                <a:rPr lang="es-MX" sz="1800" b="0" i="0">
                  <a:solidFill>
                    <a:schemeClr val="tx1"/>
                  </a:solidFill>
                  <a:effectLst/>
                  <a:latin typeface="Cambria Math" panose="02040503050406030204" pitchFamily="18" charset="0"/>
                  <a:ea typeface="+mn-ea"/>
                  <a:cs typeface="+mn-cs"/>
                </a:rPr>
                <a:t>+𝑋</a:t>
              </a:r>
              <a:r>
                <a:rPr lang="es-AR" sz="1800" b="0" i="0" baseline="-25000">
                  <a:solidFill>
                    <a:schemeClr val="tx1"/>
                  </a:solidFill>
                  <a:effectLst/>
                  <a:latin typeface="Cambria Math" panose="02040503050406030204" pitchFamily="18" charset="0"/>
                  <a:ea typeface="+mn-ea"/>
                  <a:cs typeface="+mn-cs"/>
                </a:rPr>
                <a:t>7</a:t>
              </a:r>
              <a:r>
                <a:rPr lang="es-MX" sz="1800" b="0" i="0" baseline="-25000">
                  <a:solidFill>
                    <a:schemeClr val="tx1"/>
                  </a:solidFill>
                  <a:effectLst/>
                  <a:latin typeface="Cambria Math" panose="02040503050406030204" pitchFamily="18" charset="0"/>
                  <a:ea typeface="+mn-ea"/>
                  <a:cs typeface="+mn-cs"/>
                </a:rPr>
                <a:t>8</a:t>
              </a:r>
              <a:r>
                <a:rPr lang="es-AR" sz="1800" b="0" i="0" baseline="-25000">
                  <a:solidFill>
                    <a:schemeClr val="tx1"/>
                  </a:solidFill>
                  <a:effectLst/>
                  <a:latin typeface="Cambria Math" panose="02040503050406030204" pitchFamily="18" charset="0"/>
                  <a:ea typeface="+mn-ea"/>
                  <a:cs typeface="+mn-cs"/>
                </a:rPr>
                <a:t>)</a:t>
              </a:r>
              <a:r>
                <a:rPr lang="es-MX" sz="1800" b="0" i="0" baseline="30000">
                  <a:solidFill>
                    <a:schemeClr val="tx1"/>
                  </a:solidFill>
                  <a:effectLst/>
                  <a:latin typeface="Cambria Math" panose="02040503050406030204" pitchFamily="18" charset="0"/>
                  <a:ea typeface="+mn-ea"/>
                  <a:cs typeface="+mn-cs"/>
                </a:rPr>
                <a:t>2)</a:t>
              </a:r>
              <a:endParaRPr lang="es-AR" sz="1800" baseline="-25000"/>
            </a:p>
          </xdr:txBody>
        </xdr:sp>
      </mc:Fallback>
    </mc:AlternateContent>
    <xdr:clientData/>
  </xdr:oneCellAnchor>
  <xdr:oneCellAnchor>
    <xdr:from>
      <xdr:col>6</xdr:col>
      <xdr:colOff>761999</xdr:colOff>
      <xdr:row>128</xdr:row>
      <xdr:rowOff>56029</xdr:rowOff>
    </xdr:from>
    <xdr:ext cx="2465294" cy="1019736"/>
    <mc:AlternateContent xmlns:mc="http://schemas.openxmlformats.org/markup-compatibility/2006" xmlns:a14="http://schemas.microsoft.com/office/drawing/2010/main">
      <mc:Choice Requires="a14">
        <xdr:sp macro="" textlink="">
          <xdr:nvSpPr>
            <xdr:cNvPr id="31" name="CuadroTexto 30">
              <a:extLst>
                <a:ext uri="{FF2B5EF4-FFF2-40B4-BE49-F238E27FC236}">
                  <a16:creationId xmlns:a16="http://schemas.microsoft.com/office/drawing/2014/main" id="{00000000-0008-0000-0200-00001F000000}"/>
                </a:ext>
              </a:extLst>
            </xdr:cNvPr>
            <xdr:cNvSpPr txBox="1"/>
          </xdr:nvSpPr>
          <xdr:spPr>
            <a:xfrm>
              <a:off x="7182970" y="17929411"/>
              <a:ext cx="2465294" cy="101973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a14:m>
                <m:oMathPara xmlns:m="http://schemas.openxmlformats.org/officeDocument/2006/math">
                  <m:oMathParaPr>
                    <m:jc m:val="centerGroup"/>
                  </m:oMathParaPr>
                  <m:oMath xmlns:m="http://schemas.openxmlformats.org/officeDocument/2006/math">
                    <m:r>
                      <a:rPr lang="es-MX" sz="1800" b="0" i="1">
                        <a:latin typeface="Cambria Math" panose="02040503050406030204" pitchFamily="18" charset="0"/>
                      </a:rPr>
                      <m:t>𝐼</m:t>
                    </m:r>
                    <m:r>
                      <a:rPr lang="es-MX" sz="1800" b="0" i="1" baseline="-25000">
                        <a:latin typeface="Cambria Math" panose="02040503050406030204" pitchFamily="18" charset="0"/>
                      </a:rPr>
                      <m:t>𝑐𝑐</m:t>
                    </m:r>
                    <m:r>
                      <a:rPr lang="es-MX" sz="1800" b="0" i="1" baseline="-25000">
                        <a:latin typeface="Cambria Math" panose="02040503050406030204" pitchFamily="18" charset="0"/>
                      </a:rPr>
                      <m:t>8=</m:t>
                    </m:r>
                    <m:f>
                      <m:fPr>
                        <m:ctrlPr>
                          <a:rPr lang="es-AR" sz="1800" i="1">
                            <a:latin typeface="Cambria Math" panose="02040503050406030204" pitchFamily="18" charset="0"/>
                          </a:rPr>
                        </m:ctrlPr>
                      </m:fPr>
                      <m:num>
                        <m:r>
                          <a:rPr lang="es-MX" sz="1800" b="0" i="1">
                            <a:latin typeface="Cambria Math" panose="02040503050406030204" pitchFamily="18" charset="0"/>
                          </a:rPr>
                          <m:t>1,05∗</m:t>
                        </m:r>
                        <m:r>
                          <a:rPr lang="es-MX" sz="1800" b="0" i="1">
                            <a:latin typeface="Cambria Math" panose="02040503050406030204" pitchFamily="18" charset="0"/>
                          </a:rPr>
                          <m:t>𝑉𝐵𝑇</m:t>
                        </m:r>
                      </m:num>
                      <m:den>
                        <m:r>
                          <a:rPr lang="es-MX" sz="1800" b="0" i="1">
                            <a:latin typeface="Cambria Math" panose="02040503050406030204" pitchFamily="18" charset="0"/>
                          </a:rPr>
                          <m:t>𝑍</m:t>
                        </m:r>
                        <m:r>
                          <a:rPr lang="es-MX" sz="1800" b="0" i="1" baseline="-25000">
                            <a:latin typeface="Cambria Math" panose="02040503050406030204" pitchFamily="18" charset="0"/>
                          </a:rPr>
                          <m:t>8</m:t>
                        </m:r>
                        <m:r>
                          <a:rPr lang="es-MX" sz="1800" b="0" i="1">
                            <a:latin typeface="Cambria Math" panose="02040503050406030204" pitchFamily="18" charset="0"/>
                          </a:rPr>
                          <m:t>∗</m:t>
                        </m:r>
                        <m:rad>
                          <m:radPr>
                            <m:degHide m:val="on"/>
                            <m:ctrlPr>
                              <a:rPr lang="es-MX" sz="1800" b="0" i="1">
                                <a:latin typeface="Cambria Math" panose="02040503050406030204" pitchFamily="18" charset="0"/>
                              </a:rPr>
                            </m:ctrlPr>
                          </m:radPr>
                          <m:deg/>
                          <m:e>
                            <m:r>
                              <a:rPr lang="es-MX" sz="1800" b="0" i="1">
                                <a:latin typeface="Cambria Math" panose="02040503050406030204" pitchFamily="18" charset="0"/>
                              </a:rPr>
                              <m:t>3</m:t>
                            </m:r>
                          </m:e>
                        </m:rad>
                      </m:den>
                    </m:f>
                  </m:oMath>
                </m:oMathPara>
              </a14:m>
              <a:endParaRPr lang="es-AR" sz="1800"/>
            </a:p>
          </xdr:txBody>
        </xdr:sp>
      </mc:Choice>
      <mc:Fallback xmlns="">
        <xdr:sp macro="" textlink="">
          <xdr:nvSpPr>
            <xdr:cNvPr id="31" name="CuadroTexto 30">
              <a:extLst>
                <a:ext uri="{FF2B5EF4-FFF2-40B4-BE49-F238E27FC236}">
                  <a16:creationId xmlns:a16="http://schemas.microsoft.com/office/drawing/2014/main" id="{861B0476-5262-4244-A2C7-E3148E2BD092}"/>
                </a:ext>
              </a:extLst>
            </xdr:cNvPr>
            <xdr:cNvSpPr txBox="1"/>
          </xdr:nvSpPr>
          <xdr:spPr>
            <a:xfrm>
              <a:off x="7182970" y="17929411"/>
              <a:ext cx="2465294" cy="101973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a:r>
                <a:rPr lang="es-MX" sz="1800" b="0" i="0">
                  <a:latin typeface="Cambria Math" panose="02040503050406030204" pitchFamily="18" charset="0"/>
                </a:rPr>
                <a:t>𝐼</a:t>
              </a:r>
              <a:r>
                <a:rPr lang="es-MX" sz="1800" b="0" i="0" baseline="-25000">
                  <a:latin typeface="Cambria Math" panose="02040503050406030204" pitchFamily="18" charset="0"/>
                </a:rPr>
                <a:t>𝑐𝑐8=</a:t>
              </a:r>
              <a:r>
                <a:rPr lang="es-AR" sz="1800" i="0">
                  <a:latin typeface="Cambria Math" panose="02040503050406030204" pitchFamily="18" charset="0"/>
                </a:rPr>
                <a:t>(</a:t>
              </a:r>
              <a:r>
                <a:rPr lang="es-MX" sz="1800" b="0" i="0">
                  <a:latin typeface="Cambria Math" panose="02040503050406030204" pitchFamily="18" charset="0"/>
                </a:rPr>
                <a:t>1,05∗𝑉𝐵𝑇</a:t>
              </a:r>
              <a:r>
                <a:rPr lang="es-AR" sz="1800" b="0" i="0">
                  <a:latin typeface="Cambria Math" panose="02040503050406030204" pitchFamily="18" charset="0"/>
                </a:rPr>
                <a:t>)/(</a:t>
              </a:r>
              <a:r>
                <a:rPr lang="es-MX" sz="1800" b="0" i="0">
                  <a:latin typeface="Cambria Math" panose="02040503050406030204" pitchFamily="18" charset="0"/>
                </a:rPr>
                <a:t>𝑍</a:t>
              </a:r>
              <a:r>
                <a:rPr lang="es-MX" sz="1800" b="0" i="0" baseline="-25000">
                  <a:latin typeface="Cambria Math" panose="02040503050406030204" pitchFamily="18" charset="0"/>
                </a:rPr>
                <a:t>8</a:t>
              </a:r>
              <a:r>
                <a:rPr lang="es-MX" sz="1800" b="0" i="0">
                  <a:latin typeface="Cambria Math" panose="02040503050406030204" pitchFamily="18" charset="0"/>
                </a:rPr>
                <a:t>∗√3</a:t>
              </a:r>
              <a:r>
                <a:rPr lang="es-AR" sz="1800" b="0" i="0">
                  <a:latin typeface="Cambria Math" panose="02040503050406030204" pitchFamily="18" charset="0"/>
                </a:rPr>
                <a:t>)</a:t>
              </a:r>
              <a:endParaRPr lang="es-AR" sz="1800"/>
            </a:p>
          </xdr:txBody>
        </xdr:sp>
      </mc:Fallback>
    </mc:AlternateContent>
    <xdr:clientData/>
  </xdr:oneCellAnchor>
  <xdr:oneCellAnchor>
    <xdr:from>
      <xdr:col>5</xdr:col>
      <xdr:colOff>523875</xdr:colOff>
      <xdr:row>138</xdr:row>
      <xdr:rowOff>19049</xdr:rowOff>
    </xdr:from>
    <xdr:ext cx="4457700" cy="590551"/>
    <mc:AlternateContent xmlns:mc="http://schemas.openxmlformats.org/markup-compatibility/2006" xmlns:a14="http://schemas.microsoft.com/office/drawing/2010/main">
      <mc:Choice Requires="a14">
        <xdr:sp macro="" textlink="">
          <xdr:nvSpPr>
            <xdr:cNvPr id="32" name="CuadroTexto 31">
              <a:extLst>
                <a:ext uri="{FF2B5EF4-FFF2-40B4-BE49-F238E27FC236}">
                  <a16:creationId xmlns:a16="http://schemas.microsoft.com/office/drawing/2014/main" id="{00000000-0008-0000-0200-000020000000}"/>
                </a:ext>
              </a:extLst>
            </xdr:cNvPr>
            <xdr:cNvSpPr txBox="1"/>
          </xdr:nvSpPr>
          <xdr:spPr>
            <a:xfrm>
              <a:off x="6182846" y="19550902"/>
              <a:ext cx="4457700" cy="5905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a14:m>
                <m:oMathPara xmlns:m="http://schemas.openxmlformats.org/officeDocument/2006/math">
                  <m:oMathParaPr>
                    <m:jc m:val="centerGroup"/>
                  </m:oMathParaPr>
                  <m:oMath xmlns:m="http://schemas.openxmlformats.org/officeDocument/2006/math">
                    <m:r>
                      <a:rPr lang="es-MX" sz="1800" b="0" i="1">
                        <a:latin typeface="Cambria Math" panose="02040503050406030204" pitchFamily="18" charset="0"/>
                      </a:rPr>
                      <m:t>𝑍</m:t>
                    </m:r>
                    <m:r>
                      <a:rPr lang="es-MX" sz="1800" b="0" i="1" baseline="-25000">
                        <a:latin typeface="Cambria Math" panose="02040503050406030204" pitchFamily="18" charset="0"/>
                      </a:rPr>
                      <m:t>9</m:t>
                    </m:r>
                    <m:r>
                      <a:rPr lang="es-MX" sz="1800" b="0" i="1">
                        <a:latin typeface="Cambria Math" panose="02040503050406030204" pitchFamily="18" charset="0"/>
                      </a:rPr>
                      <m:t>=</m:t>
                    </m:r>
                    <m:rad>
                      <m:radPr>
                        <m:degHide m:val="on"/>
                        <m:ctrlPr>
                          <a:rPr lang="es-MX" sz="1800" b="0" i="1">
                            <a:latin typeface="Cambria Math" panose="02040503050406030204" pitchFamily="18" charset="0"/>
                          </a:rPr>
                        </m:ctrlPr>
                      </m:radPr>
                      <m:deg/>
                      <m:e>
                        <m:d>
                          <m:dPr>
                            <m:ctrlPr>
                              <a:rPr lang="es-MX" sz="1800" b="0" i="1">
                                <a:solidFill>
                                  <a:schemeClr val="tx1"/>
                                </a:solidFill>
                                <a:effectLst/>
                                <a:latin typeface="Cambria Math" panose="02040503050406030204" pitchFamily="18" charset="0"/>
                                <a:ea typeface="+mn-ea"/>
                                <a:cs typeface="+mn-cs"/>
                              </a:rPr>
                            </m:ctrlPr>
                          </m:dPr>
                          <m:e>
                            <m:r>
                              <a:rPr lang="es-MX" sz="1800" b="0" i="1">
                                <a:solidFill>
                                  <a:schemeClr val="tx1"/>
                                </a:solidFill>
                                <a:effectLst/>
                                <a:latin typeface="Cambria Math" panose="02040503050406030204" pitchFamily="18" charset="0"/>
                                <a:ea typeface="+mn-ea"/>
                                <a:cs typeface="+mn-cs"/>
                              </a:rPr>
                              <m:t>𝑅</m:t>
                            </m:r>
                            <m:r>
                              <a:rPr lang="es-MX" sz="1800" b="0" i="1" baseline="-25000">
                                <a:solidFill>
                                  <a:schemeClr val="tx1"/>
                                </a:solidFill>
                                <a:effectLst/>
                                <a:latin typeface="Cambria Math" panose="02040503050406030204" pitchFamily="18" charset="0"/>
                                <a:ea typeface="+mn-ea"/>
                                <a:cs typeface="+mn-cs"/>
                              </a:rPr>
                              <m:t>8</m:t>
                            </m:r>
                            <m:r>
                              <a:rPr lang="es-MX" sz="1800" b="0" i="1">
                                <a:solidFill>
                                  <a:schemeClr val="tx1"/>
                                </a:solidFill>
                                <a:effectLst/>
                                <a:latin typeface="Cambria Math" panose="02040503050406030204" pitchFamily="18" charset="0"/>
                                <a:ea typeface="+mn-ea"/>
                                <a:cs typeface="+mn-cs"/>
                              </a:rPr>
                              <m:t>+</m:t>
                            </m:r>
                            <m:r>
                              <a:rPr lang="es-MX" sz="1800" b="0" i="1">
                                <a:solidFill>
                                  <a:schemeClr val="tx1"/>
                                </a:solidFill>
                                <a:effectLst/>
                                <a:latin typeface="Cambria Math" panose="02040503050406030204" pitchFamily="18" charset="0"/>
                                <a:ea typeface="+mn-ea"/>
                                <a:cs typeface="+mn-cs"/>
                              </a:rPr>
                              <m:t>𝑅</m:t>
                            </m:r>
                            <m:r>
                              <a:rPr lang="es-MX" sz="1800" b="0" i="1" baseline="-25000">
                                <a:solidFill>
                                  <a:schemeClr val="tx1"/>
                                </a:solidFill>
                                <a:effectLst/>
                                <a:latin typeface="Cambria Math" panose="02040503050406030204" pitchFamily="18" charset="0"/>
                                <a:ea typeface="+mn-ea"/>
                                <a:cs typeface="+mn-cs"/>
                              </a:rPr>
                              <m:t>89</m:t>
                            </m:r>
                          </m:e>
                        </m:d>
                        <m:r>
                          <a:rPr lang="es-MX" sz="1800" b="0" i="1" baseline="30000">
                            <a:solidFill>
                              <a:schemeClr val="tx1"/>
                            </a:solidFill>
                            <a:effectLst/>
                            <a:latin typeface="Cambria Math" panose="02040503050406030204" pitchFamily="18" charset="0"/>
                            <a:ea typeface="+mn-ea"/>
                            <a:cs typeface="+mn-cs"/>
                          </a:rPr>
                          <m:t>2</m:t>
                        </m:r>
                        <m:r>
                          <a:rPr lang="es-MX" sz="1800" b="0" i="1">
                            <a:solidFill>
                              <a:schemeClr val="tx1"/>
                            </a:solidFill>
                            <a:effectLst/>
                            <a:latin typeface="Cambria Math" panose="02040503050406030204" pitchFamily="18" charset="0"/>
                            <a:ea typeface="+mn-ea"/>
                            <a:cs typeface="+mn-cs"/>
                          </a:rPr>
                          <m:t>+</m:t>
                        </m:r>
                        <m:d>
                          <m:dPr>
                            <m:ctrlPr>
                              <a:rPr lang="es-MX" sz="1800" b="0" i="1">
                                <a:solidFill>
                                  <a:schemeClr val="tx1"/>
                                </a:solidFill>
                                <a:effectLst/>
                                <a:latin typeface="Cambria Math" panose="02040503050406030204" pitchFamily="18" charset="0"/>
                                <a:ea typeface="+mn-ea"/>
                                <a:cs typeface="+mn-cs"/>
                              </a:rPr>
                            </m:ctrlPr>
                          </m:dPr>
                          <m:e>
                            <m:r>
                              <a:rPr lang="es-MX" sz="1800" b="0" i="1">
                                <a:solidFill>
                                  <a:schemeClr val="tx1"/>
                                </a:solidFill>
                                <a:effectLst/>
                                <a:latin typeface="Cambria Math" panose="02040503050406030204" pitchFamily="18" charset="0"/>
                                <a:ea typeface="+mn-ea"/>
                                <a:cs typeface="+mn-cs"/>
                              </a:rPr>
                              <m:t>𝑋</m:t>
                            </m:r>
                            <m:r>
                              <a:rPr lang="es-MX" sz="1800" b="0" i="1" baseline="-25000">
                                <a:solidFill>
                                  <a:schemeClr val="tx1"/>
                                </a:solidFill>
                                <a:effectLst/>
                                <a:latin typeface="Cambria Math" panose="02040503050406030204" pitchFamily="18" charset="0"/>
                                <a:ea typeface="+mn-ea"/>
                                <a:cs typeface="+mn-cs"/>
                              </a:rPr>
                              <m:t>8</m:t>
                            </m:r>
                            <m:r>
                              <a:rPr lang="es-MX" sz="1800" b="0" i="1">
                                <a:solidFill>
                                  <a:schemeClr val="tx1"/>
                                </a:solidFill>
                                <a:effectLst/>
                                <a:latin typeface="Cambria Math" panose="02040503050406030204" pitchFamily="18" charset="0"/>
                                <a:ea typeface="+mn-ea"/>
                                <a:cs typeface="+mn-cs"/>
                              </a:rPr>
                              <m:t>+</m:t>
                            </m:r>
                            <m:r>
                              <a:rPr lang="es-MX" sz="1800" b="0" i="1">
                                <a:solidFill>
                                  <a:schemeClr val="tx1"/>
                                </a:solidFill>
                                <a:effectLst/>
                                <a:latin typeface="Cambria Math" panose="02040503050406030204" pitchFamily="18" charset="0"/>
                                <a:ea typeface="+mn-ea"/>
                                <a:cs typeface="+mn-cs"/>
                              </a:rPr>
                              <m:t>𝑋</m:t>
                            </m:r>
                            <m:r>
                              <a:rPr lang="es-MX" sz="1800" b="0" i="1" baseline="-25000">
                                <a:solidFill>
                                  <a:schemeClr val="tx1"/>
                                </a:solidFill>
                                <a:effectLst/>
                                <a:latin typeface="Cambria Math" panose="02040503050406030204" pitchFamily="18" charset="0"/>
                                <a:ea typeface="+mn-ea"/>
                                <a:cs typeface="+mn-cs"/>
                              </a:rPr>
                              <m:t>89</m:t>
                            </m:r>
                          </m:e>
                        </m:d>
                        <m:r>
                          <a:rPr lang="es-MX" sz="1800" b="0" i="1" baseline="30000">
                            <a:solidFill>
                              <a:schemeClr val="tx1"/>
                            </a:solidFill>
                            <a:effectLst/>
                            <a:latin typeface="Cambria Math" panose="02040503050406030204" pitchFamily="18" charset="0"/>
                            <a:ea typeface="+mn-ea"/>
                            <a:cs typeface="+mn-cs"/>
                          </a:rPr>
                          <m:t>2</m:t>
                        </m:r>
                      </m:e>
                    </m:rad>
                  </m:oMath>
                </m:oMathPara>
              </a14:m>
              <a:endParaRPr lang="es-AR" sz="1800" baseline="-25000"/>
            </a:p>
          </xdr:txBody>
        </xdr:sp>
      </mc:Choice>
      <mc:Fallback xmlns="">
        <xdr:sp macro="" textlink="">
          <xdr:nvSpPr>
            <xdr:cNvPr id="32" name="CuadroTexto 31">
              <a:extLst>
                <a:ext uri="{FF2B5EF4-FFF2-40B4-BE49-F238E27FC236}">
                  <a16:creationId xmlns:a16="http://schemas.microsoft.com/office/drawing/2014/main" id="{BB387B29-19F8-439A-8D2F-92530A13CE34}"/>
                </a:ext>
              </a:extLst>
            </xdr:cNvPr>
            <xdr:cNvSpPr txBox="1"/>
          </xdr:nvSpPr>
          <xdr:spPr>
            <a:xfrm>
              <a:off x="6182846" y="19550902"/>
              <a:ext cx="4457700" cy="5905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a:r>
                <a:rPr lang="es-MX" sz="1800" b="0" i="0">
                  <a:latin typeface="Cambria Math" panose="02040503050406030204" pitchFamily="18" charset="0"/>
                </a:rPr>
                <a:t>𝑍</a:t>
              </a:r>
              <a:r>
                <a:rPr lang="es-MX" sz="1800" b="0" i="0" baseline="-25000">
                  <a:latin typeface="Cambria Math" panose="02040503050406030204" pitchFamily="18" charset="0"/>
                </a:rPr>
                <a:t>9</a:t>
              </a:r>
              <a:r>
                <a:rPr lang="es-MX" sz="1800" b="0" i="0">
                  <a:latin typeface="Cambria Math" panose="02040503050406030204" pitchFamily="18" charset="0"/>
                </a:rPr>
                <a:t>=√(</a:t>
              </a:r>
              <a:r>
                <a:rPr lang="es-MX" sz="1800" b="0" i="0">
                  <a:solidFill>
                    <a:schemeClr val="tx1"/>
                  </a:solidFill>
                  <a:effectLst/>
                  <a:latin typeface="Cambria Math" panose="02040503050406030204" pitchFamily="18" charset="0"/>
                  <a:ea typeface="+mn-ea"/>
                  <a:cs typeface="+mn-cs"/>
                </a:rPr>
                <a:t>(𝑅</a:t>
              </a:r>
              <a:r>
                <a:rPr lang="es-MX" sz="1800" b="0" i="0" baseline="-25000">
                  <a:solidFill>
                    <a:schemeClr val="tx1"/>
                  </a:solidFill>
                  <a:effectLst/>
                  <a:latin typeface="Cambria Math" panose="02040503050406030204" pitchFamily="18" charset="0"/>
                  <a:ea typeface="+mn-ea"/>
                  <a:cs typeface="+mn-cs"/>
                </a:rPr>
                <a:t>8</a:t>
              </a:r>
              <a:r>
                <a:rPr lang="es-MX" sz="1800" b="0" i="0">
                  <a:solidFill>
                    <a:schemeClr val="tx1"/>
                  </a:solidFill>
                  <a:effectLst/>
                  <a:latin typeface="Cambria Math" panose="02040503050406030204" pitchFamily="18" charset="0"/>
                  <a:ea typeface="+mn-ea"/>
                  <a:cs typeface="+mn-cs"/>
                </a:rPr>
                <a:t>+𝑅</a:t>
              </a:r>
              <a:r>
                <a:rPr lang="es-MX" sz="1800" b="0" i="0" baseline="-25000">
                  <a:solidFill>
                    <a:schemeClr val="tx1"/>
                  </a:solidFill>
                  <a:effectLst/>
                  <a:latin typeface="Cambria Math" panose="02040503050406030204" pitchFamily="18" charset="0"/>
                  <a:ea typeface="+mn-ea"/>
                  <a:cs typeface="+mn-cs"/>
                </a:rPr>
                <a:t>89</a:t>
              </a:r>
              <a:r>
                <a:rPr lang="es-AR" sz="1800" b="0" i="0" baseline="-25000">
                  <a:solidFill>
                    <a:schemeClr val="tx1"/>
                  </a:solidFill>
                  <a:effectLst/>
                  <a:latin typeface="Cambria Math" panose="02040503050406030204" pitchFamily="18" charset="0"/>
                  <a:ea typeface="+mn-ea"/>
                  <a:cs typeface="+mn-cs"/>
                </a:rPr>
                <a:t>)</a:t>
              </a:r>
              <a:r>
                <a:rPr lang="es-MX" sz="1800" b="0" i="0" baseline="30000">
                  <a:solidFill>
                    <a:schemeClr val="tx1"/>
                  </a:solidFill>
                  <a:effectLst/>
                  <a:latin typeface="Cambria Math" panose="02040503050406030204" pitchFamily="18" charset="0"/>
                  <a:ea typeface="+mn-ea"/>
                  <a:cs typeface="+mn-cs"/>
                </a:rPr>
                <a:t>2</a:t>
              </a:r>
              <a:r>
                <a:rPr lang="es-MX" sz="1800" b="0" i="0">
                  <a:solidFill>
                    <a:schemeClr val="tx1"/>
                  </a:solidFill>
                  <a:effectLst/>
                  <a:latin typeface="Cambria Math" panose="02040503050406030204" pitchFamily="18" charset="0"/>
                  <a:ea typeface="+mn-ea"/>
                  <a:cs typeface="+mn-cs"/>
                </a:rPr>
                <a:t>+(𝑋</a:t>
              </a:r>
              <a:r>
                <a:rPr lang="es-MX" sz="1800" b="0" i="0" baseline="-25000">
                  <a:solidFill>
                    <a:schemeClr val="tx1"/>
                  </a:solidFill>
                  <a:effectLst/>
                  <a:latin typeface="Cambria Math" panose="02040503050406030204" pitchFamily="18" charset="0"/>
                  <a:ea typeface="+mn-ea"/>
                  <a:cs typeface="+mn-cs"/>
                </a:rPr>
                <a:t>8</a:t>
              </a:r>
              <a:r>
                <a:rPr lang="es-MX" sz="1800" b="0" i="0">
                  <a:solidFill>
                    <a:schemeClr val="tx1"/>
                  </a:solidFill>
                  <a:effectLst/>
                  <a:latin typeface="Cambria Math" panose="02040503050406030204" pitchFamily="18" charset="0"/>
                  <a:ea typeface="+mn-ea"/>
                  <a:cs typeface="+mn-cs"/>
                </a:rPr>
                <a:t>+𝑋</a:t>
              </a:r>
              <a:r>
                <a:rPr lang="es-MX" sz="1800" b="0" i="0" baseline="-25000">
                  <a:solidFill>
                    <a:schemeClr val="tx1"/>
                  </a:solidFill>
                  <a:effectLst/>
                  <a:latin typeface="Cambria Math" panose="02040503050406030204" pitchFamily="18" charset="0"/>
                  <a:ea typeface="+mn-ea"/>
                  <a:cs typeface="+mn-cs"/>
                </a:rPr>
                <a:t>89</a:t>
              </a:r>
              <a:r>
                <a:rPr lang="es-AR" sz="1800" b="0" i="0" baseline="-25000">
                  <a:solidFill>
                    <a:schemeClr val="tx1"/>
                  </a:solidFill>
                  <a:effectLst/>
                  <a:latin typeface="Cambria Math" panose="02040503050406030204" pitchFamily="18" charset="0"/>
                  <a:ea typeface="+mn-ea"/>
                  <a:cs typeface="+mn-cs"/>
                </a:rPr>
                <a:t>)</a:t>
              </a:r>
              <a:r>
                <a:rPr lang="es-MX" sz="1800" b="0" i="0" baseline="30000">
                  <a:solidFill>
                    <a:schemeClr val="tx1"/>
                  </a:solidFill>
                  <a:effectLst/>
                  <a:latin typeface="Cambria Math" panose="02040503050406030204" pitchFamily="18" charset="0"/>
                  <a:ea typeface="+mn-ea"/>
                  <a:cs typeface="+mn-cs"/>
                </a:rPr>
                <a:t>2)</a:t>
              </a:r>
              <a:endParaRPr lang="es-AR" sz="1800" baseline="-25000"/>
            </a:p>
          </xdr:txBody>
        </xdr:sp>
      </mc:Fallback>
    </mc:AlternateContent>
    <xdr:clientData/>
  </xdr:oneCellAnchor>
  <xdr:oneCellAnchor>
    <xdr:from>
      <xdr:col>6</xdr:col>
      <xdr:colOff>761999</xdr:colOff>
      <xdr:row>143</xdr:row>
      <xdr:rowOff>56029</xdr:rowOff>
    </xdr:from>
    <xdr:ext cx="2465294" cy="1019736"/>
    <mc:AlternateContent xmlns:mc="http://schemas.openxmlformats.org/markup-compatibility/2006" xmlns:a14="http://schemas.microsoft.com/office/drawing/2010/main">
      <mc:Choice Requires="a14">
        <xdr:sp macro="" textlink="">
          <xdr:nvSpPr>
            <xdr:cNvPr id="34" name="CuadroTexto 33">
              <a:extLst>
                <a:ext uri="{FF2B5EF4-FFF2-40B4-BE49-F238E27FC236}">
                  <a16:creationId xmlns:a16="http://schemas.microsoft.com/office/drawing/2014/main" id="{00000000-0008-0000-0200-000022000000}"/>
                </a:ext>
              </a:extLst>
            </xdr:cNvPr>
            <xdr:cNvSpPr txBox="1"/>
          </xdr:nvSpPr>
          <xdr:spPr>
            <a:xfrm>
              <a:off x="7182970" y="20215411"/>
              <a:ext cx="2465294" cy="101973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a14:m>
                <m:oMathPara xmlns:m="http://schemas.openxmlformats.org/officeDocument/2006/math">
                  <m:oMathParaPr>
                    <m:jc m:val="centerGroup"/>
                  </m:oMathParaPr>
                  <m:oMath xmlns:m="http://schemas.openxmlformats.org/officeDocument/2006/math">
                    <m:r>
                      <a:rPr lang="es-MX" sz="1800" b="0" i="1">
                        <a:latin typeface="Cambria Math" panose="02040503050406030204" pitchFamily="18" charset="0"/>
                      </a:rPr>
                      <m:t>𝐼</m:t>
                    </m:r>
                    <m:r>
                      <a:rPr lang="es-MX" sz="1800" b="0" i="1" baseline="-25000">
                        <a:latin typeface="Cambria Math" panose="02040503050406030204" pitchFamily="18" charset="0"/>
                      </a:rPr>
                      <m:t>𝑐𝑐</m:t>
                    </m:r>
                    <m:r>
                      <a:rPr lang="es-MX" sz="1800" b="0" i="1" baseline="-25000">
                        <a:latin typeface="Cambria Math" panose="02040503050406030204" pitchFamily="18" charset="0"/>
                      </a:rPr>
                      <m:t>9=</m:t>
                    </m:r>
                    <m:f>
                      <m:fPr>
                        <m:ctrlPr>
                          <a:rPr lang="es-AR" sz="1800" i="1">
                            <a:latin typeface="Cambria Math" panose="02040503050406030204" pitchFamily="18" charset="0"/>
                          </a:rPr>
                        </m:ctrlPr>
                      </m:fPr>
                      <m:num>
                        <m:r>
                          <a:rPr lang="es-MX" sz="1800" b="0" i="1">
                            <a:latin typeface="Cambria Math" panose="02040503050406030204" pitchFamily="18" charset="0"/>
                          </a:rPr>
                          <m:t>1,05∗</m:t>
                        </m:r>
                        <m:r>
                          <a:rPr lang="es-MX" sz="1800" b="0" i="1">
                            <a:latin typeface="Cambria Math" panose="02040503050406030204" pitchFamily="18" charset="0"/>
                          </a:rPr>
                          <m:t>𝑉𝐵𝑇</m:t>
                        </m:r>
                      </m:num>
                      <m:den>
                        <m:r>
                          <a:rPr lang="es-MX" sz="1800" b="0" i="1">
                            <a:latin typeface="Cambria Math" panose="02040503050406030204" pitchFamily="18" charset="0"/>
                          </a:rPr>
                          <m:t>𝑍</m:t>
                        </m:r>
                        <m:r>
                          <a:rPr lang="es-MX" sz="1800" b="0" i="1" baseline="-25000">
                            <a:latin typeface="Cambria Math" panose="02040503050406030204" pitchFamily="18" charset="0"/>
                          </a:rPr>
                          <m:t>9</m:t>
                        </m:r>
                        <m:r>
                          <a:rPr lang="es-MX" sz="1800" b="0" i="1">
                            <a:latin typeface="Cambria Math" panose="02040503050406030204" pitchFamily="18" charset="0"/>
                          </a:rPr>
                          <m:t>∗</m:t>
                        </m:r>
                        <m:rad>
                          <m:radPr>
                            <m:degHide m:val="on"/>
                            <m:ctrlPr>
                              <a:rPr lang="es-MX" sz="1800" b="0" i="1">
                                <a:latin typeface="Cambria Math" panose="02040503050406030204" pitchFamily="18" charset="0"/>
                              </a:rPr>
                            </m:ctrlPr>
                          </m:radPr>
                          <m:deg/>
                          <m:e>
                            <m:r>
                              <a:rPr lang="es-MX" sz="1800" b="0" i="1">
                                <a:latin typeface="Cambria Math" panose="02040503050406030204" pitchFamily="18" charset="0"/>
                              </a:rPr>
                              <m:t>3</m:t>
                            </m:r>
                          </m:e>
                        </m:rad>
                      </m:den>
                    </m:f>
                  </m:oMath>
                </m:oMathPara>
              </a14:m>
              <a:endParaRPr lang="es-AR" sz="1800"/>
            </a:p>
          </xdr:txBody>
        </xdr:sp>
      </mc:Choice>
      <mc:Fallback xmlns="">
        <xdr:sp macro="" textlink="">
          <xdr:nvSpPr>
            <xdr:cNvPr id="34" name="CuadroTexto 33">
              <a:extLst>
                <a:ext uri="{FF2B5EF4-FFF2-40B4-BE49-F238E27FC236}">
                  <a16:creationId xmlns:a16="http://schemas.microsoft.com/office/drawing/2014/main" id="{1974202A-FD14-488D-AAE9-7EF0F48B30B2}"/>
                </a:ext>
              </a:extLst>
            </xdr:cNvPr>
            <xdr:cNvSpPr txBox="1"/>
          </xdr:nvSpPr>
          <xdr:spPr>
            <a:xfrm>
              <a:off x="7182970" y="20215411"/>
              <a:ext cx="2465294" cy="101973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a:r>
                <a:rPr lang="es-MX" sz="1800" b="0" i="0">
                  <a:latin typeface="Cambria Math" panose="02040503050406030204" pitchFamily="18" charset="0"/>
                </a:rPr>
                <a:t>𝐼</a:t>
              </a:r>
              <a:r>
                <a:rPr lang="es-MX" sz="1800" b="0" i="0" baseline="-25000">
                  <a:latin typeface="Cambria Math" panose="02040503050406030204" pitchFamily="18" charset="0"/>
                </a:rPr>
                <a:t>𝑐𝑐9=</a:t>
              </a:r>
              <a:r>
                <a:rPr lang="es-AR" sz="1800" i="0">
                  <a:latin typeface="Cambria Math" panose="02040503050406030204" pitchFamily="18" charset="0"/>
                </a:rPr>
                <a:t>(</a:t>
              </a:r>
              <a:r>
                <a:rPr lang="es-MX" sz="1800" b="0" i="0">
                  <a:latin typeface="Cambria Math" panose="02040503050406030204" pitchFamily="18" charset="0"/>
                </a:rPr>
                <a:t>1,05∗𝑉𝐵𝑇</a:t>
              </a:r>
              <a:r>
                <a:rPr lang="es-AR" sz="1800" b="0" i="0">
                  <a:latin typeface="Cambria Math" panose="02040503050406030204" pitchFamily="18" charset="0"/>
                </a:rPr>
                <a:t>)/(</a:t>
              </a:r>
              <a:r>
                <a:rPr lang="es-MX" sz="1800" b="0" i="0">
                  <a:latin typeface="Cambria Math" panose="02040503050406030204" pitchFamily="18" charset="0"/>
                </a:rPr>
                <a:t>𝑍</a:t>
              </a:r>
              <a:r>
                <a:rPr lang="es-MX" sz="1800" b="0" i="0" baseline="-25000">
                  <a:latin typeface="Cambria Math" panose="02040503050406030204" pitchFamily="18" charset="0"/>
                </a:rPr>
                <a:t>9</a:t>
              </a:r>
              <a:r>
                <a:rPr lang="es-MX" sz="1800" b="0" i="0">
                  <a:latin typeface="Cambria Math" panose="02040503050406030204" pitchFamily="18" charset="0"/>
                </a:rPr>
                <a:t>∗√3</a:t>
              </a:r>
              <a:r>
                <a:rPr lang="es-AR" sz="1800" b="0" i="0">
                  <a:latin typeface="Cambria Math" panose="02040503050406030204" pitchFamily="18" charset="0"/>
                </a:rPr>
                <a:t>)</a:t>
              </a:r>
              <a:endParaRPr lang="es-AR" sz="1800"/>
            </a:p>
          </xdr:txBody>
        </xdr:sp>
      </mc:Fallback>
    </mc:AlternateContent>
    <xdr:clientData/>
  </xdr:oneCellAnchor>
  <xdr:oneCellAnchor>
    <xdr:from>
      <xdr:col>6</xdr:col>
      <xdr:colOff>268941</xdr:colOff>
      <xdr:row>7</xdr:row>
      <xdr:rowOff>123266</xdr:rowOff>
    </xdr:from>
    <xdr:ext cx="2465294" cy="1019736"/>
    <mc:AlternateContent xmlns:mc="http://schemas.openxmlformats.org/markup-compatibility/2006" xmlns:a14="http://schemas.microsoft.com/office/drawing/2010/main">
      <mc:Choice Requires="a14">
        <xdr:sp macro="" textlink="">
          <xdr:nvSpPr>
            <xdr:cNvPr id="35" name="CuadroTexto 25">
              <a:extLst>
                <a:ext uri="{FF2B5EF4-FFF2-40B4-BE49-F238E27FC236}">
                  <a16:creationId xmlns:a16="http://schemas.microsoft.com/office/drawing/2014/main" id="{00000000-0008-0000-0200-000023000000}"/>
                </a:ext>
              </a:extLst>
            </xdr:cNvPr>
            <xdr:cNvSpPr txBox="1"/>
          </xdr:nvSpPr>
          <xdr:spPr>
            <a:xfrm>
              <a:off x="6745941" y="1445560"/>
              <a:ext cx="2465294" cy="101973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a14:m>
                <m:oMathPara xmlns:m="http://schemas.openxmlformats.org/officeDocument/2006/math">
                  <m:oMathParaPr>
                    <m:jc m:val="centerGroup"/>
                  </m:oMathParaPr>
                  <m:oMath xmlns:m="http://schemas.openxmlformats.org/officeDocument/2006/math">
                    <m:r>
                      <a:rPr lang="es-MX" sz="1800" b="0" i="1">
                        <a:latin typeface="Cambria Math" panose="02040503050406030204" pitchFamily="18" charset="0"/>
                      </a:rPr>
                      <m:t>𝐼</m:t>
                    </m:r>
                    <m:r>
                      <a:rPr lang="es-MX" sz="1800" b="0" i="1" baseline="-25000">
                        <a:latin typeface="Cambria Math" panose="02040503050406030204" pitchFamily="18" charset="0"/>
                      </a:rPr>
                      <m:t>𝑐𝑐</m:t>
                    </m:r>
                    <m:r>
                      <a:rPr lang="es-ES" sz="1800" b="0" i="1" baseline="-25000">
                        <a:latin typeface="Cambria Math"/>
                      </a:rPr>
                      <m:t>1</m:t>
                    </m:r>
                    <m:r>
                      <a:rPr lang="es-MX" sz="1800" b="0" i="1" baseline="-25000">
                        <a:latin typeface="Cambria Math" panose="02040503050406030204" pitchFamily="18" charset="0"/>
                      </a:rPr>
                      <m:t>=</m:t>
                    </m:r>
                    <m:f>
                      <m:fPr>
                        <m:ctrlPr>
                          <a:rPr lang="es-AR" sz="1800" i="1">
                            <a:latin typeface="Cambria Math" panose="02040503050406030204" pitchFamily="18" charset="0"/>
                          </a:rPr>
                        </m:ctrlPr>
                      </m:fPr>
                      <m:num>
                        <m:r>
                          <a:rPr lang="es-MX" sz="1800" b="0" i="1">
                            <a:latin typeface="Cambria Math" panose="02040503050406030204" pitchFamily="18" charset="0"/>
                          </a:rPr>
                          <m:t>1,</m:t>
                        </m:r>
                        <m:r>
                          <a:rPr lang="es-ES" sz="1800" b="0" i="1">
                            <a:latin typeface="Cambria Math"/>
                          </a:rPr>
                          <m:t>1</m:t>
                        </m:r>
                        <m:r>
                          <a:rPr lang="es-MX" sz="1800" b="0" i="1">
                            <a:latin typeface="Cambria Math" panose="02040503050406030204" pitchFamily="18" charset="0"/>
                          </a:rPr>
                          <m:t>∗</m:t>
                        </m:r>
                        <m:r>
                          <a:rPr lang="es-MX" sz="1800" b="0" i="1">
                            <a:latin typeface="Cambria Math" panose="02040503050406030204" pitchFamily="18" charset="0"/>
                          </a:rPr>
                          <m:t>𝑉𝑀𝑇</m:t>
                        </m:r>
                      </m:num>
                      <m:den>
                        <m:r>
                          <a:rPr lang="es-MX" sz="1800" b="0" i="1">
                            <a:latin typeface="Cambria Math" panose="02040503050406030204" pitchFamily="18" charset="0"/>
                          </a:rPr>
                          <m:t>𝑍</m:t>
                        </m:r>
                        <m:r>
                          <a:rPr lang="es-ES" sz="1800" b="0" i="1" baseline="-25000">
                            <a:latin typeface="Cambria Math"/>
                          </a:rPr>
                          <m:t>1</m:t>
                        </m:r>
                        <m:r>
                          <a:rPr lang="es-MX" sz="1800" b="0" i="1">
                            <a:latin typeface="Cambria Math" panose="02040503050406030204" pitchFamily="18" charset="0"/>
                          </a:rPr>
                          <m:t>∗</m:t>
                        </m:r>
                        <m:rad>
                          <m:radPr>
                            <m:degHide m:val="on"/>
                            <m:ctrlPr>
                              <a:rPr lang="es-MX" sz="1800" b="0" i="1">
                                <a:latin typeface="Cambria Math" panose="02040503050406030204" pitchFamily="18" charset="0"/>
                              </a:rPr>
                            </m:ctrlPr>
                          </m:radPr>
                          <m:deg/>
                          <m:e>
                            <m:r>
                              <a:rPr lang="es-MX" sz="1800" b="0" i="1">
                                <a:latin typeface="Cambria Math" panose="02040503050406030204" pitchFamily="18" charset="0"/>
                              </a:rPr>
                              <m:t>3</m:t>
                            </m:r>
                          </m:e>
                        </m:rad>
                      </m:den>
                    </m:f>
                  </m:oMath>
                </m:oMathPara>
              </a14:m>
              <a:endParaRPr lang="es-AR" sz="1800"/>
            </a:p>
          </xdr:txBody>
        </xdr:sp>
      </mc:Choice>
      <mc:Fallback xmlns="">
        <xdr:sp macro="" textlink="">
          <xdr:nvSpPr>
            <xdr:cNvPr id="35" name="CuadroTexto 25">
              <a:extLst>
                <a:ext uri="{FF2B5EF4-FFF2-40B4-BE49-F238E27FC236}">
                  <a16:creationId xmlns="" xmlns:a16="http://schemas.microsoft.com/office/drawing/2014/main" xmlns:a14="http://schemas.microsoft.com/office/drawing/2010/main" id="{00000000-0008-0000-0100-00001A000000}"/>
                </a:ext>
              </a:extLst>
            </xdr:cNvPr>
            <xdr:cNvSpPr txBox="1"/>
          </xdr:nvSpPr>
          <xdr:spPr>
            <a:xfrm>
              <a:off x="6745941" y="1445560"/>
              <a:ext cx="2465294" cy="101973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a:r>
                <a:rPr lang="es-MX" sz="1800" b="0" i="0">
                  <a:latin typeface="Cambria Math" panose="02040503050406030204" pitchFamily="18" charset="0"/>
                </a:rPr>
                <a:t>𝐼</a:t>
              </a:r>
              <a:r>
                <a:rPr lang="es-MX" sz="1800" b="0" i="0" baseline="-25000">
                  <a:latin typeface="Cambria Math" panose="02040503050406030204" pitchFamily="18" charset="0"/>
                </a:rPr>
                <a:t>𝑐𝑐</a:t>
              </a:r>
              <a:r>
                <a:rPr lang="es-ES" sz="1800" b="0" i="0" baseline="-25000">
                  <a:latin typeface="Cambria Math"/>
                </a:rPr>
                <a:t>1</a:t>
              </a:r>
              <a:r>
                <a:rPr lang="es-MX" sz="1800" b="0" i="0" baseline="-25000">
                  <a:latin typeface="Cambria Math" panose="02040503050406030204" pitchFamily="18" charset="0"/>
                </a:rPr>
                <a:t>=</a:t>
              </a:r>
              <a:r>
                <a:rPr lang="es-AR" sz="1800" i="0">
                  <a:latin typeface="Cambria Math"/>
                </a:rPr>
                <a:t>(</a:t>
              </a:r>
              <a:r>
                <a:rPr lang="es-MX" sz="1800" b="0" i="0">
                  <a:latin typeface="Cambria Math" panose="02040503050406030204" pitchFamily="18" charset="0"/>
                </a:rPr>
                <a:t>1,</a:t>
              </a:r>
              <a:r>
                <a:rPr lang="es-ES" sz="1800" b="0" i="0">
                  <a:latin typeface="Cambria Math"/>
                </a:rPr>
                <a:t>1</a:t>
              </a:r>
              <a:r>
                <a:rPr lang="es-MX" sz="1800" b="0" i="0">
                  <a:latin typeface="Cambria Math" panose="02040503050406030204" pitchFamily="18" charset="0"/>
                </a:rPr>
                <a:t>∗𝑉</a:t>
              </a:r>
              <a:r>
                <a:rPr lang="es-ES" sz="1800" b="0" i="0">
                  <a:latin typeface="Cambria Math"/>
                </a:rPr>
                <a:t>𝑀𝑇</a:t>
              </a:r>
              <a:r>
                <a:rPr lang="es-AR" sz="1800" b="0" i="0">
                  <a:latin typeface="Cambria Math"/>
                </a:rPr>
                <a:t>)/(</a:t>
              </a:r>
              <a:r>
                <a:rPr lang="es-MX" sz="1800" b="0" i="0">
                  <a:latin typeface="Cambria Math" panose="02040503050406030204" pitchFamily="18" charset="0"/>
                </a:rPr>
                <a:t>𝑍</a:t>
              </a:r>
              <a:r>
                <a:rPr lang="es-ES" sz="1800" b="0" i="0" baseline="-25000">
                  <a:latin typeface="Cambria Math"/>
                </a:rPr>
                <a:t>1</a:t>
              </a:r>
              <a:r>
                <a:rPr lang="es-MX" sz="1800" b="0" i="0">
                  <a:latin typeface="Cambria Math" panose="02040503050406030204" pitchFamily="18" charset="0"/>
                </a:rPr>
                <a:t>∗</a:t>
              </a:r>
              <a:r>
                <a:rPr lang="es-MX" sz="1800" b="0" i="0">
                  <a:latin typeface="Cambria Math"/>
                </a:rPr>
                <a:t>√</a:t>
              </a:r>
              <a:r>
                <a:rPr lang="es-MX" sz="1800" b="0" i="0">
                  <a:latin typeface="Cambria Math" panose="02040503050406030204" pitchFamily="18" charset="0"/>
                </a:rPr>
                <a:t>3</a:t>
              </a:r>
              <a:r>
                <a:rPr lang="es-AR" sz="1800" b="0" i="0">
                  <a:latin typeface="Cambria Math"/>
                </a:rPr>
                <a:t>)</a:t>
              </a:r>
              <a:endParaRPr lang="es-AR" sz="1800"/>
            </a:p>
          </xdr:txBody>
        </xdr:sp>
      </mc:Fallback>
    </mc:AlternateContent>
    <xdr:clientData/>
  </xdr:one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400050</xdr:colOff>
          <xdr:row>2</xdr:row>
          <xdr:rowOff>390525</xdr:rowOff>
        </xdr:from>
        <xdr:to>
          <xdr:col>5</xdr:col>
          <xdr:colOff>657225</xdr:colOff>
          <xdr:row>5</xdr:row>
          <xdr:rowOff>114300</xdr:rowOff>
        </xdr:to>
        <xdr:sp macro="" textlink="">
          <xdr:nvSpPr>
            <xdr:cNvPr id="7169" name="Object 1" hidden="1">
              <a:extLst>
                <a:ext uri="{63B3BB69-23CF-44E3-9099-C40C66FF867C}">
                  <a14:compatExt spid="_x0000_s7169"/>
                </a:ext>
                <a:ext uri="{FF2B5EF4-FFF2-40B4-BE49-F238E27FC236}">
                  <a16:creationId xmlns:a16="http://schemas.microsoft.com/office/drawing/2014/main" id="{00000000-0008-0000-0400-0000011C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11</xdr:col>
      <xdr:colOff>179294</xdr:colOff>
      <xdr:row>1</xdr:row>
      <xdr:rowOff>132790</xdr:rowOff>
    </xdr:from>
    <xdr:to>
      <xdr:col>17</xdr:col>
      <xdr:colOff>398370</xdr:colOff>
      <xdr:row>1</xdr:row>
      <xdr:rowOff>951940</xdr:rowOff>
    </xdr:to>
    <xdr:pic>
      <xdr:nvPicPr>
        <xdr:cNvPr id="2" name="Imagen 1">
          <a:extLst>
            <a:ext uri="{FF2B5EF4-FFF2-40B4-BE49-F238E27FC236}">
              <a16:creationId xmlns:a16="http://schemas.microsoft.com/office/drawing/2014/main" id="{00000000-0008-0000-0400-000002000000}"/>
            </a:ext>
          </a:extLst>
        </xdr:cNvPr>
        <xdr:cNvPicPr>
          <a:picLocks noChangeAspect="1"/>
        </xdr:cNvPicPr>
      </xdr:nvPicPr>
      <xdr:blipFill rotWithShape="1">
        <a:blip xmlns:r="http://schemas.openxmlformats.org/officeDocument/2006/relationships" r:embed="rId1"/>
        <a:srcRect l="6032" t="3802" r="12633" b="49458"/>
        <a:stretch/>
      </xdr:blipFill>
      <xdr:spPr>
        <a:xfrm>
          <a:off x="8561294" y="334496"/>
          <a:ext cx="4791076" cy="816348"/>
        </a:xfrm>
        <a:prstGeom prst="rect">
          <a:avLst/>
        </a:prstGeom>
      </xdr:spPr>
    </xdr:pic>
    <xdr:clientData/>
  </xdr:twoCellAnchor>
  <xdr:twoCellAnchor editAs="oneCell">
    <xdr:from>
      <xdr:col>16</xdr:col>
      <xdr:colOff>571499</xdr:colOff>
      <xdr:row>7</xdr:row>
      <xdr:rowOff>44822</xdr:rowOff>
    </xdr:from>
    <xdr:to>
      <xdr:col>19</xdr:col>
      <xdr:colOff>504265</xdr:colOff>
      <xdr:row>18</xdr:row>
      <xdr:rowOff>112482</xdr:rowOff>
    </xdr:to>
    <xdr:pic>
      <xdr:nvPicPr>
        <xdr:cNvPr id="3" name="Imagen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a:stretch>
          <a:fillRect/>
        </a:stretch>
      </xdr:blipFill>
      <xdr:spPr>
        <a:xfrm>
          <a:off x="12763499" y="1837763"/>
          <a:ext cx="5602942" cy="1905425"/>
        </a:xfrm>
        <a:prstGeom prst="rect">
          <a:avLst/>
        </a:prstGeom>
      </xdr:spPr>
    </xdr:pic>
    <xdr:clientData/>
  </xdr:twoCellAnchor>
  <xdr:twoCellAnchor editAs="oneCell">
    <xdr:from>
      <xdr:col>16</xdr:col>
      <xdr:colOff>705970</xdr:colOff>
      <xdr:row>19</xdr:row>
      <xdr:rowOff>154604</xdr:rowOff>
    </xdr:from>
    <xdr:to>
      <xdr:col>19</xdr:col>
      <xdr:colOff>533400</xdr:colOff>
      <xdr:row>31</xdr:row>
      <xdr:rowOff>29560</xdr:rowOff>
    </xdr:to>
    <xdr:pic>
      <xdr:nvPicPr>
        <xdr:cNvPr id="5" name="Imagen 4">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2"/>
        <a:stretch>
          <a:fillRect/>
        </a:stretch>
      </xdr:blipFill>
      <xdr:spPr>
        <a:xfrm>
          <a:off x="12897970" y="3942192"/>
          <a:ext cx="5497606" cy="1869603"/>
        </a:xfrm>
        <a:prstGeom prst="rect">
          <a:avLst/>
        </a:prstGeom>
      </xdr:spPr>
    </xdr:pic>
    <xdr:clientData/>
  </xdr:twoCellAnchor>
  <xdr:twoCellAnchor editAs="oneCell">
    <xdr:from>
      <xdr:col>16</xdr:col>
      <xdr:colOff>652181</xdr:colOff>
      <xdr:row>32</xdr:row>
      <xdr:rowOff>35857</xdr:rowOff>
    </xdr:from>
    <xdr:to>
      <xdr:col>19</xdr:col>
      <xdr:colOff>584947</xdr:colOff>
      <xdr:row>43</xdr:row>
      <xdr:rowOff>103518</xdr:rowOff>
    </xdr:to>
    <xdr:pic>
      <xdr:nvPicPr>
        <xdr:cNvPr id="6" name="Imagen 5">
          <a:extLst>
            <a:ext uri="{FF2B5EF4-FFF2-40B4-BE49-F238E27FC236}">
              <a16:creationId xmlns:a16="http://schemas.microsoft.com/office/drawing/2014/main" id="{00000000-0008-0000-0400-000006000000}"/>
            </a:ext>
          </a:extLst>
        </xdr:cNvPr>
        <xdr:cNvPicPr>
          <a:picLocks noChangeAspect="1"/>
        </xdr:cNvPicPr>
      </xdr:nvPicPr>
      <xdr:blipFill>
        <a:blip xmlns:r="http://schemas.openxmlformats.org/officeDocument/2006/relationships" r:embed="rId2"/>
        <a:stretch>
          <a:fillRect/>
        </a:stretch>
      </xdr:blipFill>
      <xdr:spPr>
        <a:xfrm>
          <a:off x="12844181" y="5974975"/>
          <a:ext cx="5602942" cy="1905425"/>
        </a:xfrm>
        <a:prstGeom prst="rect">
          <a:avLst/>
        </a:prstGeom>
      </xdr:spPr>
    </xdr:pic>
    <xdr:clientData/>
  </xdr:twoCellAnchor>
  <xdr:twoCellAnchor editAs="oneCell">
    <xdr:from>
      <xdr:col>0</xdr:col>
      <xdr:colOff>0</xdr:colOff>
      <xdr:row>1</xdr:row>
      <xdr:rowOff>72892</xdr:rowOff>
    </xdr:from>
    <xdr:to>
      <xdr:col>5</xdr:col>
      <xdr:colOff>714376</xdr:colOff>
      <xdr:row>1</xdr:row>
      <xdr:rowOff>800100</xdr:rowOff>
    </xdr:to>
    <xdr:pic>
      <xdr:nvPicPr>
        <xdr:cNvPr id="4" name="Imagen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3"/>
        <a:stretch>
          <a:fillRect/>
        </a:stretch>
      </xdr:blipFill>
      <xdr:spPr>
        <a:xfrm>
          <a:off x="0" y="272917"/>
          <a:ext cx="4524376" cy="72720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cavarela/Trabajos/Calculos/Computos/Estimacion%20Costos%20y%20Mano%20de%20Obra%20V%201.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Server\clientes_doc\BOLLAND\0034_1st%20Iny%20Trapial\piping\c&#243;mputo%20el%20trapial%202.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Server\clientes_doc\Repsol%20YPF\0042_1in%20Pta%20EG2%20y%20LM2%20Las%20Heras\Proyecto%2003042%20-%20El%20Guadal%202\Calidad\Formatos%20de%20Emision\RLS-0XXXX-XX-XX-0000-A%20T&#237;tulo.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arlos\c\Archi\Repsol-YPF\RLS-02087-BG-MC-0001.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Server\BIBLIOTECA\Instrumentaci&#243;n\Soporte%20de%20C&#225;lculo\Varios\Valv%20PresVacio%20(17-06-0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Miguel\Archi\Daniela\Trabajos%20Realizados\Repsol-YPF%20Paso%20Barda\Calculos\RLS-XXX-BR-MC-000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erver\clientes_doc\Repsol%20YPF\0042_1in%20Pta%20EG2%20y%20LM2%20Las%20Heras\Proyecto%2003042%20-%20El%20Guadal%202\Instrumentos\Referencias\029-I-MC-201-A%20Valv%20Presi&#243;n%20y%20Vacio-%20Mem%20Calculo.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erver\CLIENTES_DOC\3131-EPCM%20PTAS%20AGUA\Instrumentos\EMITIDOS\313101-I-HD-110-A.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Server\server\DOCUME~1\JFOSSA~1.PRO\CONFIG~1\Temp\Rar$DI00.157\varios\T_Form84_11_1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Server\server\3131-EPCM%20PTAS%20AGUA\Instrumentos\EMITIDOS\313101-I-HD-110-A.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X:\TOTAUSTR\INS\BASICA\INSTRUM\PSV'S\CALCULO\10D110.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Server\Archi\SIMA\1327\_Antecedentes\PLIEGO_CPP%20288-Compr%20El%20Mangrullo\Ingenier&#237;a\2007-08-21%20DOC%20VIGENTE%20ultima%20revision\General\588-EMA-G-LD-001%20Rev%20B%20Listado%20de%20documentos.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Ti05\biblioteca\Biblioteca\Piping\Soporte%20de%20C&#225;lculo\Espesor\Caner&#237;as%20PEAD.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teriales"/>
      <sheetName val="PO0"/>
      <sheetName val="Costo Val Esclusas"/>
      <sheetName val="Costo Tanques"/>
      <sheetName val="CURVAS HOMO DIR LLL"/>
      <sheetName val="CURVAS FASE DIR LLL"/>
      <sheetName val="Sheet 2"/>
    </sheetNames>
    <sheetDataSet>
      <sheetData sheetId="0"/>
      <sheetData sheetId="1"/>
      <sheetData sheetId="2"/>
      <sheetData sheetId="3"/>
      <sheetData sheetId="4" refreshError="1"/>
      <sheetData sheetId="5" refreshError="1"/>
      <sheetData sheetId="6"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240-18-P-RI-002"/>
      <sheetName val="Sold. y Gammagraf."/>
      <sheetName val="Aislación"/>
      <sheetName val="Tracing"/>
      <sheetName val="Pintura Ext"/>
      <sheetName val="1240_18_P_RI_002"/>
      <sheetName val="Catálogo"/>
      <sheetName val="BIP-HOR"/>
      <sheetName val="Sheet 2"/>
    </sheetNames>
    <sheetDataSet>
      <sheetData sheetId="0"/>
      <sheetData sheetId="1"/>
      <sheetData sheetId="2"/>
      <sheetData sheetId="3"/>
      <sheetData sheetId="4"/>
      <sheetData sheetId="5"/>
      <sheetData sheetId="6" refreshError="1"/>
      <sheetData sheetId="7" refreshError="1"/>
      <sheetData sheetId="8"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rátula"/>
      <sheetName val="Computo"/>
      <sheetName val="Total Materiales"/>
    </sheetNames>
    <sheetDataSet>
      <sheetData sheetId="0"/>
      <sheetData sheetId="1"/>
      <sheetData sheetId="2"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RATULA"/>
      <sheetName val="MOV.SUELO"/>
      <sheetName val="OBRA CIVIL"/>
      <sheetName val="MECANICA"/>
      <sheetName val="PIPING"/>
      <sheetName val="REVESTIM"/>
      <sheetName val="ELE-INS"/>
      <sheetName val="PEM"/>
      <sheetName val="RESUMEN GRAL"/>
      <sheetName val="5a hoja"/>
      <sheetName val="MOV_SUELO"/>
      <sheetName val="OBRA_CIVIL"/>
      <sheetName val="RESUMEN_GRAL"/>
      <sheetName val="1240-18-P-RI-002"/>
      <sheetName val="Caracteristicas"/>
      <sheetName val="Sheet 2"/>
      <sheetName val="civil"/>
      <sheetName val="electric"/>
      <sheetName val="instrument"/>
      <sheetName val="proces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sheetData sheetId="11"/>
      <sheetData sheetId="12"/>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RATULA"/>
      <sheetName val="CONSIDERACIONES"/>
      <sheetName val="PRESION Y VACIO"/>
      <sheetName val="VALVULAS"/>
      <sheetName val="RESUMEN GRAL"/>
      <sheetName val="Sheet1"/>
      <sheetName val="Sheet17"/>
      <sheetName val="Listado de válvulas"/>
      <sheetName val="Connections"/>
      <sheetName val="DWTables"/>
    </sheetNames>
    <sheetDataSet>
      <sheetData sheetId="0" refreshError="1"/>
      <sheetData sheetId="1" refreshError="1"/>
      <sheetData sheetId="2" refreshError="1"/>
      <sheetData sheetId="3" refreshError="1">
        <row r="5">
          <cell r="D5">
            <v>2</v>
          </cell>
          <cell r="E5">
            <v>3</v>
          </cell>
          <cell r="F5">
            <v>4</v>
          </cell>
          <cell r="G5">
            <v>6</v>
          </cell>
          <cell r="H5">
            <v>8</v>
          </cell>
          <cell r="I5">
            <v>10</v>
          </cell>
          <cell r="J5">
            <v>12</v>
          </cell>
        </row>
      </sheetData>
      <sheetData sheetId="4" refreshError="1"/>
      <sheetData sheetId="5" refreshError="1"/>
      <sheetData sheetId="6" refreshError="1"/>
      <sheetData sheetId="7" refreshError="1"/>
      <sheetData sheetId="8" refreshError="1"/>
      <sheetData sheetId="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ratula"/>
      <sheetName val="2"/>
      <sheetName val="3"/>
      <sheetName val="PROYECTOS"/>
      <sheetName val="FASES DE INGENIERIA"/>
      <sheetName val="LISTADO DE CONTRATISTAS"/>
      <sheetName val="Recepción - Desfile"/>
      <sheetName val="Auxs"/>
      <sheetName val="Hoja2"/>
      <sheetName val="Hoja1"/>
    </sheetNames>
    <sheetDataSet>
      <sheetData sheetId="0"/>
      <sheetData sheetId="1"/>
      <sheetData sheetId="2"/>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RATULA"/>
      <sheetName val="gas"/>
      <sheetName val="bombas"/>
      <sheetName val="029-I-MC-201-A Valv Presión y V"/>
      <sheetName val="RESUMEN GRAL"/>
    </sheetNames>
    <sheetDataSet>
      <sheetData sheetId="0"/>
      <sheetData sheetId="1"/>
      <sheetData sheetId="2" refreshError="1"/>
      <sheetData sheetId="3" refreshError="1"/>
      <sheetData sheetId="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ratula"/>
      <sheetName val="Sheet 2"/>
      <sheetName val="Sheet 3"/>
      <sheetName val="Sheet 4"/>
      <sheetName val="Sheet 5"/>
      <sheetName val="Sheet_2"/>
      <sheetName val="Sheet_3"/>
      <sheetName val="Sheet_4"/>
      <sheetName val="Sheet_5"/>
      <sheetName val="VALVULAS"/>
      <sheetName val="ESPEPIP"/>
      <sheetName val="Computo"/>
    </sheetNames>
    <sheetDataSet>
      <sheetData sheetId="0" refreshError="1"/>
      <sheetData sheetId="1"/>
      <sheetData sheetId="2" refreshError="1"/>
      <sheetData sheetId="3" refreshError="1"/>
      <sheetData sheetId="4" refreshError="1"/>
      <sheetData sheetId="5"/>
      <sheetData sheetId="6"/>
      <sheetData sheetId="7"/>
      <sheetData sheetId="8"/>
      <sheetData sheetId="9" refreshError="1"/>
      <sheetData sheetId="10" refreshError="1"/>
      <sheetData sheetId="1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Database"/>
      <sheetName val="Connections"/>
      <sheetName val="DWTables"/>
      <sheetName val="Notes"/>
      <sheetName val="Calc"/>
      <sheetName val="CmpName"/>
      <sheetName val="Template"/>
      <sheetName val="Functions"/>
    </sheetNames>
    <sheetDataSet>
      <sheetData sheetId="0" refreshError="1"/>
      <sheetData sheetId="1" refreshError="1"/>
      <sheetData sheetId="2" refreshError="1">
        <row r="21">
          <cell r="D21">
            <v>1</v>
          </cell>
          <cell r="G21">
            <v>2</v>
          </cell>
          <cell r="J21">
            <v>2</v>
          </cell>
        </row>
        <row r="23">
          <cell r="D23" t="str">
            <v>Liquid</v>
          </cell>
          <cell r="G23" t="str">
            <v>Yes</v>
          </cell>
          <cell r="J23" t="str">
            <v>Yes</v>
          </cell>
        </row>
        <row r="24">
          <cell r="D24" t="str">
            <v>Water</v>
          </cell>
          <cell r="G24" t="str">
            <v>No</v>
          </cell>
          <cell r="J24" t="str">
            <v>No</v>
          </cell>
        </row>
        <row r="25">
          <cell r="D25" t="str">
            <v>Gas</v>
          </cell>
          <cell r="G25" t="str">
            <v xml:space="preserve"> </v>
          </cell>
          <cell r="J25" t="str">
            <v xml:space="preserve"> </v>
          </cell>
        </row>
        <row r="26">
          <cell r="D26" t="str">
            <v>Steam</v>
          </cell>
        </row>
      </sheetData>
      <sheetData sheetId="3" refreshError="1">
        <row r="2">
          <cell r="F2">
            <v>19</v>
          </cell>
          <cell r="G2">
            <v>311</v>
          </cell>
          <cell r="H2">
            <v>12</v>
          </cell>
          <cell r="J2">
            <v>2</v>
          </cell>
          <cell r="K2">
            <v>3</v>
          </cell>
          <cell r="L2">
            <v>4</v>
          </cell>
          <cell r="M2">
            <v>4</v>
          </cell>
        </row>
        <row r="11">
          <cell r="R11" t="str">
            <v>*</v>
          </cell>
          <cell r="Y11" t="str">
            <v>*</v>
          </cell>
        </row>
        <row r="12">
          <cell r="R12" t="str">
            <v>Auxiliary Equipment</v>
          </cell>
          <cell r="Y12" t="str">
            <v>BRUNO SCHILLIG</v>
          </cell>
          <cell r="AE12" t="str">
            <v>ºC</v>
          </cell>
          <cell r="AH12" t="str">
            <v>cm²/s</v>
          </cell>
          <cell r="AK12" t="str">
            <v>cm</v>
          </cell>
        </row>
        <row r="13">
          <cell r="R13" t="str">
            <v>Field</v>
          </cell>
          <cell r="Y13" t="str">
            <v>CASHCO</v>
          </cell>
          <cell r="AE13" t="str">
            <v>ºF</v>
          </cell>
          <cell r="AH13" t="str">
            <v>cP</v>
          </cell>
          <cell r="AK13" t="str">
            <v>ft</v>
          </cell>
        </row>
        <row r="14">
          <cell r="R14" t="str">
            <v>Junction Box</v>
          </cell>
          <cell r="Y14" t="str">
            <v>DANIEL</v>
          </cell>
          <cell r="AE14" t="str">
            <v>ºR</v>
          </cell>
          <cell r="AH14" t="str">
            <v>cS</v>
          </cell>
          <cell r="AK14" t="str">
            <v>in</v>
          </cell>
        </row>
        <row r="15">
          <cell r="R15" t="str">
            <v>Front of Panel</v>
          </cell>
          <cell r="Y15" t="str">
            <v>EMERSON</v>
          </cell>
          <cell r="AE15" t="str">
            <v>K</v>
          </cell>
          <cell r="AH15" t="str">
            <v>ft²/s</v>
          </cell>
          <cell r="AK15" t="str">
            <v>km</v>
          </cell>
        </row>
        <row r="16">
          <cell r="R16" t="str">
            <v>Rear of Panel</v>
          </cell>
          <cell r="Y16" t="str">
            <v>ESFEROMATIC</v>
          </cell>
          <cell r="AH16" t="str">
            <v>in²/s</v>
          </cell>
          <cell r="AK16" t="str">
            <v>m</v>
          </cell>
        </row>
        <row r="17">
          <cell r="R17" t="str">
            <v>Rack</v>
          </cell>
          <cell r="Y17" t="str">
            <v>FAVRA</v>
          </cell>
          <cell r="AH17" t="str">
            <v>lb/ft·h</v>
          </cell>
          <cell r="AK17" t="str">
            <v>micron</v>
          </cell>
        </row>
        <row r="18">
          <cell r="R18" t="str">
            <v>Termination Cabinet</v>
          </cell>
          <cell r="Y18" t="str">
            <v>FISHER</v>
          </cell>
          <cell r="AH18" t="str">
            <v>lb/ft·s</v>
          </cell>
          <cell r="AK18" t="str">
            <v>mile</v>
          </cell>
        </row>
        <row r="19">
          <cell r="R19" t="str">
            <v>Cabinet</v>
          </cell>
          <cell r="Y19" t="str">
            <v>FLOWSERVE-KAMMER</v>
          </cell>
          <cell r="AH19" t="str">
            <v>lbf·s/ft²</v>
          </cell>
          <cell r="AK19" t="str">
            <v>MILS</v>
          </cell>
        </row>
        <row r="20">
          <cell r="R20" t="str">
            <v>PLC Rack</v>
          </cell>
          <cell r="Y20" t="str">
            <v>FLOWSERVE-SEREG</v>
          </cell>
          <cell r="AH20" t="str">
            <v>lbf·s/in²</v>
          </cell>
          <cell r="AK20" t="str">
            <v>mm</v>
          </cell>
        </row>
        <row r="21">
          <cell r="R21" t="str">
            <v>DCS Rack</v>
          </cell>
          <cell r="Y21" t="str">
            <v>FLOWSERVE-VALTEK</v>
          </cell>
          <cell r="AH21" t="str">
            <v>m²/s</v>
          </cell>
          <cell r="AK21" t="str">
            <v>yd</v>
          </cell>
        </row>
        <row r="22">
          <cell r="R22" t="str">
            <v>MCC</v>
          </cell>
          <cell r="Y22" t="str">
            <v>INBAL</v>
          </cell>
          <cell r="AH22" t="str">
            <v>mm²/s</v>
          </cell>
        </row>
        <row r="23">
          <cell r="R23" t="str">
            <v>Equipment Room</v>
          </cell>
          <cell r="Y23" t="str">
            <v>INSTRUTEC</v>
          </cell>
          <cell r="AH23" t="str">
            <v>mPa·s</v>
          </cell>
        </row>
        <row r="24">
          <cell r="R24" t="str">
            <v>Instrument Hut</v>
          </cell>
          <cell r="Y24" t="str">
            <v>MASONEILAN</v>
          </cell>
          <cell r="AH24" t="str">
            <v>P</v>
          </cell>
        </row>
        <row r="25">
          <cell r="R25" t="str">
            <v>BPCS Screen</v>
          </cell>
          <cell r="Y25" t="str">
            <v>MERCER</v>
          </cell>
          <cell r="AH25" t="str">
            <v>Pa·s</v>
          </cell>
        </row>
        <row r="26">
          <cell r="R26" t="str">
            <v>BPCS Rack</v>
          </cell>
          <cell r="Y26" t="str">
            <v>MICROMOTION</v>
          </cell>
          <cell r="AH26" t="str">
            <v>slug/ft·s</v>
          </cell>
        </row>
        <row r="27">
          <cell r="R27" t="str">
            <v>SIS Screen</v>
          </cell>
          <cell r="Y27" t="str">
            <v>NILCOR</v>
          </cell>
          <cell r="AH27" t="str">
            <v>SSF</v>
          </cell>
        </row>
        <row r="28">
          <cell r="R28" t="str">
            <v>SIS Rack</v>
          </cell>
          <cell r="Y28" t="str">
            <v>PEFOW</v>
          </cell>
          <cell r="AH28" t="str">
            <v>SSU</v>
          </cell>
        </row>
        <row r="29">
          <cell r="R29" t="str">
            <v>Off Skid</v>
          </cell>
          <cell r="Y29" t="str">
            <v>RIVA</v>
          </cell>
          <cell r="AH29" t="str">
            <v>St</v>
          </cell>
        </row>
        <row r="30">
          <cell r="R30" t="str">
            <v>Skid</v>
          </cell>
          <cell r="Y30" t="str">
            <v>ROSEMOUNT</v>
          </cell>
        </row>
        <row r="31">
          <cell r="R31" t="str">
            <v>CCS Screen</v>
          </cell>
          <cell r="Y31" t="str">
            <v>SIEMENS</v>
          </cell>
        </row>
        <row r="32">
          <cell r="R32" t="str">
            <v>CCS Rack</v>
          </cell>
          <cell r="Y32" t="str">
            <v>TK VALVE FIFE SCOTLA</v>
          </cell>
        </row>
        <row r="33">
          <cell r="R33" t="str">
            <v>TCP-A Screen</v>
          </cell>
          <cell r="Y33" t="str">
            <v>TORMENE</v>
          </cell>
        </row>
        <row r="34">
          <cell r="R34" t="str">
            <v>TCP-B Screen</v>
          </cell>
          <cell r="Y34" t="str">
            <v>TYCO</v>
          </cell>
        </row>
        <row r="35">
          <cell r="R35" t="str">
            <v>Skid 3</v>
          </cell>
          <cell r="Y35" t="str">
            <v>VALTEK</v>
          </cell>
        </row>
        <row r="36">
          <cell r="R36" t="str">
            <v>Instrument Air Package</v>
          </cell>
          <cell r="Y36" t="str">
            <v>WEISZ</v>
          </cell>
        </row>
        <row r="37">
          <cell r="R37" t="str">
            <v>Skid 6</v>
          </cell>
          <cell r="Y37" t="str">
            <v>WENLEN</v>
          </cell>
        </row>
        <row r="38">
          <cell r="R38" t="str">
            <v>MYCOM Screen</v>
          </cell>
        </row>
        <row r="39">
          <cell r="R39" t="str">
            <v>Skid W</v>
          </cell>
        </row>
        <row r="40">
          <cell r="R40" t="str">
            <v>Skid O</v>
          </cell>
        </row>
        <row r="41">
          <cell r="R41" t="str">
            <v>MP Compressor Area</v>
          </cell>
        </row>
        <row r="42">
          <cell r="R42" t="str">
            <v>Skid 5</v>
          </cell>
        </row>
        <row r="43">
          <cell r="R43" t="str">
            <v>Close Drain Drum Area</v>
          </cell>
        </row>
        <row r="44">
          <cell r="R44" t="str">
            <v>N2 Rack</v>
          </cell>
        </row>
        <row r="45">
          <cell r="R45" t="str">
            <v>Skid 1A</v>
          </cell>
        </row>
        <row r="46">
          <cell r="R46" t="str">
            <v>Skid 2A</v>
          </cell>
        </row>
        <row r="47">
          <cell r="R47" t="str">
            <v>Skid 1B</v>
          </cell>
        </row>
        <row r="48">
          <cell r="R48" t="str">
            <v>Skid 2B</v>
          </cell>
        </row>
        <row r="49">
          <cell r="R49" t="str">
            <v>Skid 4</v>
          </cell>
        </row>
        <row r="50">
          <cell r="R50" t="str">
            <v>Skid M</v>
          </cell>
        </row>
        <row r="51">
          <cell r="R51" t="str">
            <v>Refrig. Surge Drum Skid</v>
          </cell>
        </row>
        <row r="52">
          <cell r="R52" t="str">
            <v>TCP A/B Screen</v>
          </cell>
        </row>
        <row r="53">
          <cell r="R53" t="str">
            <v>Control Room</v>
          </cell>
        </row>
        <row r="54">
          <cell r="R54" t="str">
            <v>Technical Room</v>
          </cell>
        </row>
        <row r="55">
          <cell r="R55" t="str">
            <v>Skid C</v>
          </cell>
        </row>
        <row r="56">
          <cell r="R56" t="str">
            <v>Skid D</v>
          </cell>
        </row>
        <row r="57">
          <cell r="R57" t="str">
            <v>Skid C1B</v>
          </cell>
        </row>
        <row r="58">
          <cell r="R58" t="str">
            <v>Skid G</v>
          </cell>
        </row>
        <row r="59">
          <cell r="R59" t="str">
            <v>Turbine skid</v>
          </cell>
        </row>
        <row r="60">
          <cell r="R60" t="str">
            <v>Off - skid</v>
          </cell>
        </row>
        <row r="61">
          <cell r="R61" t="str">
            <v>Backup overspeed J-Box</v>
          </cell>
        </row>
        <row r="62">
          <cell r="R62" t="str">
            <v>Enclosure(internal)</v>
          </cell>
        </row>
        <row r="63">
          <cell r="R63" t="str">
            <v>Fire extinguishant cabinet</v>
          </cell>
        </row>
        <row r="64">
          <cell r="R64" t="str">
            <v>Compressor</v>
          </cell>
        </row>
        <row r="65">
          <cell r="R65" t="str">
            <v>ESD Panel (Control Room)</v>
          </cell>
        </row>
        <row r="66">
          <cell r="R66" t="str">
            <v>Turbine skid A</v>
          </cell>
        </row>
        <row r="67">
          <cell r="R67" t="str">
            <v>Turbine skid B</v>
          </cell>
        </row>
        <row r="321">
          <cell r="W321" t="str">
            <v>799 DG-04C01-F</v>
          </cell>
        </row>
      </sheetData>
      <sheetData sheetId="4" refreshError="1"/>
      <sheetData sheetId="5" refreshError="1"/>
      <sheetData sheetId="6" refreshError="1"/>
      <sheetData sheetId="7" refreshError="1"/>
      <sheetData sheetId="8"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ratula"/>
      <sheetName val="Sheet 2"/>
      <sheetName val="Sheet 3"/>
      <sheetName val="Sheet 4"/>
      <sheetName val="Sheet 5"/>
    </sheetNames>
    <sheetDataSet>
      <sheetData sheetId="0" refreshError="1"/>
      <sheetData sheetId="1"/>
      <sheetData sheetId="2" refreshError="1"/>
      <sheetData sheetId="3" refreshError="1"/>
      <sheetData sheetId="4"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EF. C"/>
      <sheetName val="COEF_ C"/>
      <sheetName val="AREA100"/>
      <sheetName val="AREA200"/>
      <sheetName val="AREA300"/>
      <sheetName val="AREA400"/>
      <sheetName val="AREA600"/>
      <sheetName val="AREA700"/>
      <sheetName val="AREA900"/>
      <sheetName val="AREA1000"/>
      <sheetName val="AREA1100"/>
      <sheetName val="AREA1200"/>
      <sheetName val="AREA1300"/>
      <sheetName val="AREA1400"/>
      <sheetName val="AREA1500"/>
      <sheetName val="AREA1600"/>
      <sheetName val="instrumentos"/>
      <sheetName val="PPIO."/>
      <sheetName val="Hoja1"/>
      <sheetName val="EQUIPOS"/>
      <sheetName val="PLANTA DE ALCOHOL"/>
      <sheetName val="INSTRUMENTOS DE SERVICIO"/>
      <sheetName val="CLORINADOR, ABLANDADOR Y CALENT"/>
      <sheetName val="Informe"/>
      <sheetName val="Sheet 2"/>
      <sheetName val="Caratula"/>
      <sheetName val="Graficos LRP"/>
      <sheetName val="PE 2005-2009"/>
      <sheetName val="Base"/>
      <sheetName val="COEF__C"/>
      <sheetName val="COEF__C1"/>
      <sheetName val="TABLA HIERROS"/>
      <sheetName val="calcul"/>
      <sheetName val="10D110"/>
      <sheetName val="TE"/>
      <sheetName val="TW"/>
      <sheetName val="1240-18-P-RI-002"/>
    </sheetNames>
    <sheetDataSet>
      <sheetData sheetId="0" refreshError="1">
        <row r="5">
          <cell r="A5">
            <v>1.01</v>
          </cell>
          <cell r="B5">
            <v>317</v>
          </cell>
        </row>
        <row r="6">
          <cell r="A6">
            <v>1.02</v>
          </cell>
          <cell r="B6">
            <v>318</v>
          </cell>
        </row>
        <row r="7">
          <cell r="A7">
            <v>1.03</v>
          </cell>
          <cell r="B7">
            <v>319</v>
          </cell>
        </row>
        <row r="8">
          <cell r="A8">
            <v>1.04</v>
          </cell>
          <cell r="B8">
            <v>320</v>
          </cell>
        </row>
        <row r="9">
          <cell r="A9">
            <v>1.05</v>
          </cell>
          <cell r="B9">
            <v>321</v>
          </cell>
        </row>
        <row r="10">
          <cell r="A10">
            <v>1.06</v>
          </cell>
          <cell r="B10">
            <v>322</v>
          </cell>
        </row>
        <row r="11">
          <cell r="A11">
            <v>1.07</v>
          </cell>
          <cell r="B11">
            <v>323</v>
          </cell>
        </row>
        <row r="12">
          <cell r="A12">
            <v>1.08</v>
          </cell>
          <cell r="B12">
            <v>325</v>
          </cell>
        </row>
        <row r="13">
          <cell r="A13">
            <v>1.0900000000000001</v>
          </cell>
          <cell r="B13">
            <v>326</v>
          </cell>
        </row>
        <row r="14">
          <cell r="A14">
            <v>1.1000000000000001</v>
          </cell>
          <cell r="B14">
            <v>327</v>
          </cell>
        </row>
        <row r="15">
          <cell r="A15">
            <v>1.1100000000000001</v>
          </cell>
          <cell r="B15">
            <v>328</v>
          </cell>
        </row>
        <row r="16">
          <cell r="A16">
            <v>1.1200000000000001</v>
          </cell>
          <cell r="B16">
            <v>329</v>
          </cell>
        </row>
        <row r="17">
          <cell r="A17">
            <v>1.1299999999999999</v>
          </cell>
          <cell r="B17">
            <v>330</v>
          </cell>
        </row>
        <row r="18">
          <cell r="A18">
            <v>1.1399999999999999</v>
          </cell>
          <cell r="B18">
            <v>331</v>
          </cell>
        </row>
        <row r="19">
          <cell r="A19">
            <v>1.1499999999999999</v>
          </cell>
          <cell r="B19">
            <v>332</v>
          </cell>
        </row>
        <row r="20">
          <cell r="A20">
            <v>1.1599999999999999</v>
          </cell>
          <cell r="B20">
            <v>333</v>
          </cell>
        </row>
        <row r="21">
          <cell r="A21">
            <v>1.17</v>
          </cell>
          <cell r="B21">
            <v>334</v>
          </cell>
        </row>
        <row r="22">
          <cell r="A22">
            <v>1.18</v>
          </cell>
          <cell r="B22">
            <v>335</v>
          </cell>
        </row>
        <row r="23">
          <cell r="A23">
            <v>1.19</v>
          </cell>
          <cell r="B23">
            <v>336</v>
          </cell>
        </row>
        <row r="24">
          <cell r="A24">
            <v>1.2</v>
          </cell>
          <cell r="B24">
            <v>337</v>
          </cell>
        </row>
        <row r="25">
          <cell r="A25">
            <v>1.21</v>
          </cell>
          <cell r="B25">
            <v>338</v>
          </cell>
        </row>
        <row r="26">
          <cell r="A26">
            <v>1.22</v>
          </cell>
          <cell r="B26">
            <v>339</v>
          </cell>
        </row>
        <row r="27">
          <cell r="A27">
            <v>1.23</v>
          </cell>
          <cell r="B27">
            <v>340</v>
          </cell>
        </row>
        <row r="28">
          <cell r="A28">
            <v>1.24</v>
          </cell>
          <cell r="B28">
            <v>341</v>
          </cell>
        </row>
        <row r="29">
          <cell r="A29">
            <v>1.25</v>
          </cell>
          <cell r="B29">
            <v>342</v>
          </cell>
        </row>
        <row r="30">
          <cell r="A30">
            <v>1.26</v>
          </cell>
          <cell r="B30">
            <v>343</v>
          </cell>
        </row>
        <row r="31">
          <cell r="A31">
            <v>1.27</v>
          </cell>
          <cell r="B31">
            <v>344</v>
          </cell>
        </row>
        <row r="32">
          <cell r="A32">
            <v>1.28</v>
          </cell>
          <cell r="B32">
            <v>345</v>
          </cell>
        </row>
        <row r="33">
          <cell r="A33">
            <v>1.29</v>
          </cell>
          <cell r="B33">
            <v>346</v>
          </cell>
        </row>
        <row r="34">
          <cell r="A34">
            <v>1.3</v>
          </cell>
          <cell r="B34">
            <v>347</v>
          </cell>
        </row>
        <row r="35">
          <cell r="A35">
            <v>1.31</v>
          </cell>
          <cell r="B35">
            <v>348</v>
          </cell>
        </row>
        <row r="36">
          <cell r="A36">
            <v>1.32</v>
          </cell>
          <cell r="B36">
            <v>349</v>
          </cell>
        </row>
        <row r="37">
          <cell r="A37">
            <v>1.33</v>
          </cell>
          <cell r="B37">
            <v>350</v>
          </cell>
        </row>
        <row r="38">
          <cell r="A38">
            <v>1.34</v>
          </cell>
          <cell r="B38">
            <v>351</v>
          </cell>
        </row>
        <row r="39">
          <cell r="A39">
            <v>1.35</v>
          </cell>
          <cell r="B39">
            <v>352</v>
          </cell>
        </row>
        <row r="40">
          <cell r="A40">
            <v>1.36</v>
          </cell>
          <cell r="B40">
            <v>353</v>
          </cell>
        </row>
        <row r="41">
          <cell r="A41">
            <v>1.37</v>
          </cell>
          <cell r="B41">
            <v>353</v>
          </cell>
        </row>
        <row r="42">
          <cell r="A42">
            <v>1.38</v>
          </cell>
          <cell r="B42">
            <v>354</v>
          </cell>
        </row>
        <row r="43">
          <cell r="A43">
            <v>1.39</v>
          </cell>
          <cell r="B43">
            <v>355</v>
          </cell>
        </row>
        <row r="44">
          <cell r="A44">
            <v>1.4</v>
          </cell>
          <cell r="B44">
            <v>356</v>
          </cell>
        </row>
        <row r="45">
          <cell r="A45">
            <v>1.41</v>
          </cell>
          <cell r="B45">
            <v>357</v>
          </cell>
        </row>
        <row r="46">
          <cell r="A46">
            <v>1.42</v>
          </cell>
          <cell r="B46">
            <v>358</v>
          </cell>
        </row>
        <row r="47">
          <cell r="A47">
            <v>1.43</v>
          </cell>
          <cell r="B47">
            <v>359</v>
          </cell>
        </row>
        <row r="48">
          <cell r="A48">
            <v>1.44</v>
          </cell>
          <cell r="B48">
            <v>360</v>
          </cell>
        </row>
        <row r="49">
          <cell r="A49">
            <v>1.45</v>
          </cell>
          <cell r="B49">
            <v>360</v>
          </cell>
        </row>
        <row r="50">
          <cell r="A50">
            <v>1.46</v>
          </cell>
          <cell r="B50">
            <v>361</v>
          </cell>
        </row>
        <row r="51">
          <cell r="A51">
            <v>1.47</v>
          </cell>
          <cell r="B51">
            <v>362</v>
          </cell>
        </row>
        <row r="52">
          <cell r="A52">
            <v>1.48</v>
          </cell>
          <cell r="B52">
            <v>363</v>
          </cell>
        </row>
        <row r="53">
          <cell r="A53">
            <v>1.49</v>
          </cell>
          <cell r="B53">
            <v>364</v>
          </cell>
        </row>
        <row r="54">
          <cell r="A54">
            <v>1.5</v>
          </cell>
          <cell r="B54">
            <v>365</v>
          </cell>
        </row>
        <row r="55">
          <cell r="A55">
            <v>1.51</v>
          </cell>
          <cell r="B55">
            <v>365</v>
          </cell>
        </row>
        <row r="56">
          <cell r="A56">
            <v>1.52</v>
          </cell>
          <cell r="B56">
            <v>366</v>
          </cell>
        </row>
        <row r="57">
          <cell r="A57">
            <v>1.53</v>
          </cell>
          <cell r="B57">
            <v>367</v>
          </cell>
        </row>
        <row r="58">
          <cell r="A58">
            <v>1.54</v>
          </cell>
          <cell r="B58">
            <v>368</v>
          </cell>
        </row>
        <row r="59">
          <cell r="A59">
            <v>1.55</v>
          </cell>
          <cell r="B59">
            <v>369</v>
          </cell>
        </row>
        <row r="60">
          <cell r="A60">
            <v>1.56</v>
          </cell>
          <cell r="B60">
            <v>369</v>
          </cell>
        </row>
        <row r="61">
          <cell r="A61">
            <v>1.57</v>
          </cell>
          <cell r="B61">
            <v>370</v>
          </cell>
        </row>
        <row r="62">
          <cell r="A62">
            <v>1.58</v>
          </cell>
          <cell r="B62">
            <v>371</v>
          </cell>
        </row>
        <row r="63">
          <cell r="A63">
            <v>1.59</v>
          </cell>
          <cell r="B63">
            <v>372</v>
          </cell>
        </row>
        <row r="64">
          <cell r="A64">
            <v>1.6</v>
          </cell>
          <cell r="B64">
            <v>373</v>
          </cell>
        </row>
        <row r="65">
          <cell r="A65">
            <v>1.61</v>
          </cell>
          <cell r="B65">
            <v>373</v>
          </cell>
        </row>
        <row r="66">
          <cell r="A66">
            <v>1.62</v>
          </cell>
          <cell r="B66">
            <v>374</v>
          </cell>
        </row>
        <row r="67">
          <cell r="A67">
            <v>1.63</v>
          </cell>
          <cell r="B67">
            <v>375</v>
          </cell>
        </row>
        <row r="68">
          <cell r="A68">
            <v>1.64</v>
          </cell>
          <cell r="B68">
            <v>376</v>
          </cell>
        </row>
        <row r="69">
          <cell r="A69">
            <v>1.65</v>
          </cell>
          <cell r="B69">
            <v>376</v>
          </cell>
        </row>
        <row r="70">
          <cell r="A70">
            <v>1.66</v>
          </cell>
          <cell r="B70">
            <v>377</v>
          </cell>
        </row>
        <row r="71">
          <cell r="A71">
            <v>1.67</v>
          </cell>
          <cell r="B71">
            <v>378</v>
          </cell>
        </row>
        <row r="72">
          <cell r="A72">
            <v>1.68</v>
          </cell>
          <cell r="B72">
            <v>379</v>
          </cell>
        </row>
        <row r="73">
          <cell r="A73">
            <v>1.69</v>
          </cell>
          <cell r="B73">
            <v>379</v>
          </cell>
        </row>
        <row r="74">
          <cell r="A74">
            <v>1.7</v>
          </cell>
          <cell r="B74">
            <v>380</v>
          </cell>
        </row>
        <row r="75">
          <cell r="A75">
            <v>1.71</v>
          </cell>
          <cell r="B75">
            <v>381</v>
          </cell>
        </row>
        <row r="76">
          <cell r="A76">
            <v>1.72</v>
          </cell>
          <cell r="B76">
            <v>382</v>
          </cell>
        </row>
        <row r="77">
          <cell r="A77">
            <v>1.73</v>
          </cell>
          <cell r="B77">
            <v>382</v>
          </cell>
        </row>
        <row r="78">
          <cell r="A78">
            <v>1.74</v>
          </cell>
          <cell r="B78">
            <v>383</v>
          </cell>
        </row>
        <row r="79">
          <cell r="A79">
            <v>1.75</v>
          </cell>
          <cell r="B79">
            <v>384</v>
          </cell>
        </row>
        <row r="80">
          <cell r="A80">
            <v>1.76</v>
          </cell>
          <cell r="B80">
            <v>384</v>
          </cell>
        </row>
        <row r="81">
          <cell r="A81">
            <v>1.77</v>
          </cell>
          <cell r="B81">
            <v>385</v>
          </cell>
        </row>
        <row r="82">
          <cell r="A82">
            <v>1.78</v>
          </cell>
          <cell r="B82">
            <v>386</v>
          </cell>
        </row>
        <row r="83">
          <cell r="A83">
            <v>1.79</v>
          </cell>
          <cell r="B83">
            <v>386</v>
          </cell>
        </row>
        <row r="84">
          <cell r="A84">
            <v>1.8</v>
          </cell>
          <cell r="B84">
            <v>387</v>
          </cell>
        </row>
        <row r="85">
          <cell r="A85">
            <v>1.81</v>
          </cell>
          <cell r="B85">
            <v>388</v>
          </cell>
        </row>
        <row r="86">
          <cell r="A86">
            <v>1.82</v>
          </cell>
          <cell r="B86">
            <v>389</v>
          </cell>
        </row>
        <row r="87">
          <cell r="A87">
            <v>1.83</v>
          </cell>
          <cell r="B87">
            <v>389</v>
          </cell>
        </row>
        <row r="88">
          <cell r="A88">
            <v>1.84</v>
          </cell>
          <cell r="B88">
            <v>390</v>
          </cell>
        </row>
        <row r="89">
          <cell r="A89">
            <v>1.85</v>
          </cell>
          <cell r="B89">
            <v>391</v>
          </cell>
        </row>
        <row r="90">
          <cell r="A90">
            <v>1.86</v>
          </cell>
          <cell r="B90">
            <v>391</v>
          </cell>
        </row>
        <row r="91">
          <cell r="A91">
            <v>1.87</v>
          </cell>
          <cell r="B91">
            <v>392</v>
          </cell>
        </row>
        <row r="92">
          <cell r="A92">
            <v>1.88</v>
          </cell>
          <cell r="B92">
            <v>393</v>
          </cell>
        </row>
        <row r="93">
          <cell r="A93">
            <v>1.89</v>
          </cell>
          <cell r="B93">
            <v>393</v>
          </cell>
        </row>
        <row r="94">
          <cell r="A94">
            <v>1.9</v>
          </cell>
          <cell r="B94">
            <v>394</v>
          </cell>
        </row>
        <row r="95">
          <cell r="A95">
            <v>1.91</v>
          </cell>
          <cell r="B95">
            <v>395</v>
          </cell>
        </row>
        <row r="96">
          <cell r="A96">
            <v>1.92</v>
          </cell>
          <cell r="B96">
            <v>395</v>
          </cell>
        </row>
        <row r="97">
          <cell r="A97">
            <v>1.93</v>
          </cell>
          <cell r="B97">
            <v>396</v>
          </cell>
        </row>
        <row r="98">
          <cell r="A98">
            <v>1.94</v>
          </cell>
          <cell r="B98">
            <v>397</v>
          </cell>
        </row>
        <row r="99">
          <cell r="A99">
            <v>1.95</v>
          </cell>
          <cell r="B99">
            <v>397</v>
          </cell>
        </row>
        <row r="100">
          <cell r="A100">
            <v>1.96</v>
          </cell>
          <cell r="B100">
            <v>398</v>
          </cell>
        </row>
        <row r="101">
          <cell r="A101">
            <v>1.97</v>
          </cell>
          <cell r="B101">
            <v>398</v>
          </cell>
        </row>
        <row r="102">
          <cell r="A102">
            <v>1.98</v>
          </cell>
          <cell r="B102">
            <v>399</v>
          </cell>
        </row>
        <row r="103">
          <cell r="A103">
            <v>1.99</v>
          </cell>
          <cell r="B103">
            <v>400</v>
          </cell>
        </row>
        <row r="104">
          <cell r="A104">
            <v>2</v>
          </cell>
          <cell r="B104">
            <v>400</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sheetData sheetId="31" refreshError="1"/>
      <sheetData sheetId="32" refreshError="1"/>
      <sheetData sheetId="33" refreshError="1"/>
      <sheetData sheetId="34"/>
      <sheetData sheetId="35"/>
      <sheetData sheetId="36"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rátula"/>
      <sheetName val="GENERALES DE PROYECTO"/>
      <sheetName val="CIVIL"/>
      <sheetName val="ELECTRIC"/>
      <sheetName val="INSTRUMENT"/>
      <sheetName val="MECANICA"/>
      <sheetName val="PIPING"/>
      <sheetName val="PROCESO"/>
      <sheetName val="GENERALES_DE_PROYECTO"/>
    </sheetNames>
    <sheetDataSet>
      <sheetData sheetId="0" refreshError="1"/>
      <sheetData sheetId="1"/>
      <sheetData sheetId="2"/>
      <sheetData sheetId="3"/>
      <sheetData sheetId="4"/>
      <sheetData sheetId="5"/>
      <sheetData sheetId="6"/>
      <sheetData sheetId="7"/>
      <sheetData sheetId="8"/>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IAMETROS"/>
      <sheetName val="ESPESOR"/>
      <sheetName val="Hoja2"/>
      <sheetName val="Hoja3"/>
      <sheetName val="COEF. C"/>
      <sheetName val="VALVULAS"/>
      <sheetName val="Sold linea"/>
      <sheetName val="calculo cables"/>
      <sheetName val="Sheet1"/>
      <sheetName val="MO Sprinter Ejecutiva"/>
      <sheetName val="Lun a Viern Sprinter"/>
      <sheetName val="RESUMEN Sprinter Ejecutiva"/>
      <sheetName val="DV-IDENTITY-0"/>
      <sheetName val="MO_Pick_up_carg"/>
      <sheetName val="BonoNORem_Pick_up_carg"/>
      <sheetName val="BonoRem_Pick_up_carg"/>
      <sheetName val="Lun a Viern_Pick_up_carg"/>
      <sheetName val="RESUMEN_Pick_up_carg"/>
      <sheetName val="vac 21 días"/>
      <sheetName val="Hoja1"/>
      <sheetName val="2"/>
    </sheetNames>
    <sheetDataSet>
      <sheetData sheetId="0"/>
      <sheetData sheetId="1" refreshError="1">
        <row r="13">
          <cell r="C13">
            <v>10</v>
          </cell>
        </row>
        <row r="14">
          <cell r="C14">
            <v>8.9</v>
          </cell>
        </row>
        <row r="15">
          <cell r="C15">
            <v>0.5</v>
          </cell>
        </row>
        <row r="16">
          <cell r="C16">
            <v>1</v>
          </cell>
        </row>
        <row r="21">
          <cell r="B21">
            <v>9.8999810903814716</v>
          </cell>
        </row>
      </sheetData>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8" Type="http://schemas.openxmlformats.org/officeDocument/2006/relationships/oleObject" Target="../embeddings/oleObject3.bin"/><Relationship Id="rId13" Type="http://schemas.openxmlformats.org/officeDocument/2006/relationships/image" Target="../media/image9.emf"/><Relationship Id="rId3" Type="http://schemas.openxmlformats.org/officeDocument/2006/relationships/vmlDrawing" Target="../drawings/vmlDrawing1.vml"/><Relationship Id="rId7" Type="http://schemas.openxmlformats.org/officeDocument/2006/relationships/image" Target="../media/image6.emf"/><Relationship Id="rId12" Type="http://schemas.openxmlformats.org/officeDocument/2006/relationships/oleObject" Target="../embeddings/oleObject5.bin"/><Relationship Id="rId2" Type="http://schemas.openxmlformats.org/officeDocument/2006/relationships/drawing" Target="../drawings/drawing3.xml"/><Relationship Id="rId1" Type="http://schemas.openxmlformats.org/officeDocument/2006/relationships/printerSettings" Target="../printerSettings/printerSettings2.bin"/><Relationship Id="rId6" Type="http://schemas.openxmlformats.org/officeDocument/2006/relationships/oleObject" Target="../embeddings/oleObject2.bin"/><Relationship Id="rId11" Type="http://schemas.openxmlformats.org/officeDocument/2006/relationships/image" Target="../media/image8.emf"/><Relationship Id="rId5" Type="http://schemas.openxmlformats.org/officeDocument/2006/relationships/image" Target="../media/image5.emf"/><Relationship Id="rId10" Type="http://schemas.openxmlformats.org/officeDocument/2006/relationships/oleObject" Target="../embeddings/oleObject4.bin"/><Relationship Id="rId4" Type="http://schemas.openxmlformats.org/officeDocument/2006/relationships/oleObject" Target="../embeddings/oleObject1.bin"/><Relationship Id="rId9" Type="http://schemas.openxmlformats.org/officeDocument/2006/relationships/image" Target="../media/image7.emf"/></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4.bin"/><Relationship Id="rId5" Type="http://schemas.openxmlformats.org/officeDocument/2006/relationships/image" Target="../media/image10.emf"/><Relationship Id="rId4" Type="http://schemas.openxmlformats.org/officeDocument/2006/relationships/oleObject" Target="../embeddings/oleObject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Y1033"/>
  <sheetViews>
    <sheetView tabSelected="1" view="pageBreakPreview" topLeftCell="A29" zoomScale="70" zoomScaleNormal="100" zoomScaleSheetLayoutView="70" workbookViewId="0">
      <selection activeCell="C57" sqref="C57:D57"/>
    </sheetView>
  </sheetViews>
  <sheetFormatPr baseColWidth="10" defaultColWidth="12.5703125" defaultRowHeight="15" customHeight="1" x14ac:dyDescent="0.2"/>
  <cols>
    <col min="1" max="1" width="29.5703125" customWidth="1"/>
    <col min="2" max="2" width="14" customWidth="1"/>
    <col min="3" max="5" width="8.5703125" customWidth="1"/>
    <col min="6" max="6" width="5.5703125" customWidth="1"/>
    <col min="7" max="7" width="8.7109375" customWidth="1"/>
    <col min="8" max="8" width="8.5703125" customWidth="1"/>
    <col min="9" max="9" width="6" customWidth="1"/>
    <col min="10" max="25" width="10.5703125" customWidth="1"/>
  </cols>
  <sheetData>
    <row r="1" spans="1:25" ht="30" customHeight="1" x14ac:dyDescent="0.2">
      <c r="A1" s="383"/>
      <c r="B1" s="385" t="s">
        <v>0</v>
      </c>
      <c r="C1" s="385"/>
      <c r="D1" s="385"/>
      <c r="E1" s="385"/>
      <c r="F1" s="1" t="s">
        <v>344</v>
      </c>
      <c r="G1" s="389" t="s">
        <v>349</v>
      </c>
      <c r="H1" s="389"/>
      <c r="I1" s="390"/>
    </row>
    <row r="2" spans="1:25" ht="12.75" customHeight="1" x14ac:dyDescent="0.2">
      <c r="A2" s="384"/>
      <c r="B2" s="386"/>
      <c r="C2" s="386"/>
      <c r="D2" s="386"/>
      <c r="E2" s="386"/>
      <c r="F2" s="2" t="s">
        <v>2</v>
      </c>
      <c r="G2" s="4" t="s">
        <v>6</v>
      </c>
      <c r="H2" s="3" t="s">
        <v>3</v>
      </c>
      <c r="I2" s="359" t="s">
        <v>356</v>
      </c>
    </row>
    <row r="3" spans="1:25" ht="12.75" customHeight="1" x14ac:dyDescent="0.2">
      <c r="A3" s="384"/>
      <c r="B3" s="387" t="s">
        <v>7</v>
      </c>
      <c r="C3" s="388"/>
      <c r="D3" s="388"/>
      <c r="E3" s="388"/>
      <c r="F3" s="391" t="s">
        <v>4</v>
      </c>
      <c r="G3" s="391"/>
      <c r="H3" s="392" t="s">
        <v>347</v>
      </c>
      <c r="I3" s="393"/>
    </row>
    <row r="4" spans="1:25" ht="13.5" customHeight="1" x14ac:dyDescent="0.2">
      <c r="A4" s="384"/>
      <c r="B4" s="388"/>
      <c r="C4" s="388"/>
      <c r="D4" s="388"/>
      <c r="E4" s="388"/>
      <c r="F4" s="391" t="s">
        <v>5</v>
      </c>
      <c r="G4" s="391"/>
      <c r="H4" s="394" t="s">
        <v>362</v>
      </c>
      <c r="I4" s="395"/>
    </row>
    <row r="5" spans="1:25" ht="12.75" customHeight="1" thickBot="1" x14ac:dyDescent="0.25">
      <c r="A5" s="398" t="s">
        <v>1</v>
      </c>
      <c r="B5" s="399"/>
      <c r="C5" s="399"/>
      <c r="D5" s="399"/>
      <c r="E5" s="399"/>
      <c r="F5" s="399"/>
      <c r="G5" s="399"/>
      <c r="H5" s="399"/>
      <c r="I5" s="400"/>
    </row>
    <row r="6" spans="1:25" ht="12.75" customHeight="1" x14ac:dyDescent="0.2">
      <c r="A6" s="369" t="s">
        <v>363</v>
      </c>
      <c r="B6" s="426"/>
      <c r="C6" s="426"/>
      <c r="D6" s="426"/>
      <c r="E6" s="427" t="s">
        <v>364</v>
      </c>
      <c r="F6" s="427"/>
      <c r="G6" s="427"/>
      <c r="H6" s="428"/>
      <c r="I6" s="429"/>
    </row>
    <row r="7" spans="1:25" ht="12.75" customHeight="1" x14ac:dyDescent="0.2">
      <c r="A7" s="370" t="s">
        <v>365</v>
      </c>
      <c r="B7" s="430"/>
      <c r="C7" s="430"/>
      <c r="D7" s="430"/>
      <c r="E7" s="431" t="s">
        <v>366</v>
      </c>
      <c r="F7" s="431"/>
      <c r="G7" s="431"/>
      <c r="H7" s="432"/>
      <c r="I7" s="433"/>
    </row>
    <row r="8" spans="1:25" ht="12.75" customHeight="1" thickBot="1" x14ac:dyDescent="0.25">
      <c r="A8" s="371" t="s">
        <v>367</v>
      </c>
      <c r="B8" s="422"/>
      <c r="C8" s="422"/>
      <c r="D8" s="422"/>
      <c r="E8" s="423" t="s">
        <v>368</v>
      </c>
      <c r="F8" s="423"/>
      <c r="G8" s="423"/>
      <c r="H8" s="424"/>
      <c r="I8" s="425"/>
      <c r="J8" s="318"/>
      <c r="K8" s="318"/>
      <c r="L8" s="318"/>
      <c r="M8" s="318"/>
      <c r="N8" s="318"/>
      <c r="O8" s="318"/>
      <c r="P8" s="318"/>
      <c r="Q8" s="318"/>
      <c r="R8" s="318"/>
      <c r="S8" s="318"/>
      <c r="T8" s="318"/>
      <c r="U8" s="318"/>
      <c r="V8" s="318"/>
      <c r="W8" s="318"/>
      <c r="X8" s="318"/>
      <c r="Y8" s="318"/>
    </row>
    <row r="9" spans="1:25" ht="12.75" customHeight="1" x14ac:dyDescent="0.2">
      <c r="A9" s="396" t="s">
        <v>25</v>
      </c>
      <c r="B9" s="397"/>
      <c r="C9" s="288" t="s">
        <v>9</v>
      </c>
      <c r="D9" s="288" t="s">
        <v>10</v>
      </c>
      <c r="E9" s="407"/>
      <c r="F9" s="407"/>
      <c r="G9" s="407"/>
      <c r="H9" s="407"/>
      <c r="I9" s="408"/>
      <c r="J9" s="318"/>
      <c r="K9" s="318"/>
      <c r="L9" s="318"/>
      <c r="M9" s="318"/>
      <c r="N9" s="318"/>
      <c r="O9" s="318"/>
      <c r="P9" s="318"/>
      <c r="Q9" s="318"/>
      <c r="R9" s="318"/>
      <c r="S9" s="318"/>
      <c r="T9" s="318"/>
      <c r="U9" s="318"/>
      <c r="V9" s="318"/>
      <c r="W9" s="318"/>
      <c r="X9" s="318"/>
      <c r="Y9" s="318"/>
    </row>
    <row r="10" spans="1:25" ht="12.75" customHeight="1" x14ac:dyDescent="0.2">
      <c r="A10" s="409" t="s">
        <v>178</v>
      </c>
      <c r="B10" s="410"/>
      <c r="C10" s="410"/>
      <c r="D10" s="410"/>
      <c r="E10" s="413" t="s">
        <v>284</v>
      </c>
      <c r="F10" s="413"/>
      <c r="G10" s="413"/>
      <c r="H10" s="413"/>
      <c r="I10" s="414"/>
      <c r="J10" s="318"/>
      <c r="K10" s="318"/>
      <c r="L10" s="318"/>
      <c r="M10" s="318"/>
      <c r="N10" s="318"/>
      <c r="O10" s="318"/>
      <c r="P10" s="318"/>
      <c r="Q10" s="318"/>
      <c r="R10" s="318"/>
      <c r="S10" s="318"/>
      <c r="T10" s="318"/>
      <c r="U10" s="318"/>
      <c r="V10" s="318"/>
      <c r="W10" s="318"/>
      <c r="X10" s="318"/>
      <c r="Y10" s="318"/>
    </row>
    <row r="11" spans="1:25" ht="12.75" customHeight="1" x14ac:dyDescent="0.2">
      <c r="A11" s="402" t="s">
        <v>13</v>
      </c>
      <c r="B11" s="403"/>
      <c r="C11" s="317" t="s">
        <v>14</v>
      </c>
      <c r="D11" s="286">
        <v>13.2</v>
      </c>
      <c r="E11" s="415" t="s">
        <v>285</v>
      </c>
      <c r="F11" s="416"/>
      <c r="G11" s="416"/>
      <c r="H11" s="416"/>
      <c r="I11" s="417"/>
      <c r="J11" s="318"/>
      <c r="K11" s="318"/>
      <c r="L11" s="318"/>
      <c r="M11" s="318"/>
      <c r="N11" s="318"/>
      <c r="O11" s="318"/>
      <c r="P11" s="318"/>
      <c r="Q11" s="318"/>
      <c r="R11" s="318"/>
      <c r="S11" s="318"/>
      <c r="T11" s="318"/>
      <c r="U11" s="318"/>
      <c r="V11" s="318"/>
      <c r="W11" s="318"/>
      <c r="X11" s="318"/>
      <c r="Y11" s="318"/>
    </row>
    <row r="12" spans="1:25" ht="12.75" customHeight="1" x14ac:dyDescent="0.2">
      <c r="A12" s="402" t="s">
        <v>15</v>
      </c>
      <c r="B12" s="403"/>
      <c r="C12" s="317" t="s">
        <v>16</v>
      </c>
      <c r="D12" s="286">
        <v>350</v>
      </c>
      <c r="E12" s="415"/>
      <c r="F12" s="416"/>
      <c r="G12" s="416"/>
      <c r="H12" s="416"/>
      <c r="I12" s="417"/>
    </row>
    <row r="13" spans="1:25" ht="12.75" customHeight="1" x14ac:dyDescent="0.2">
      <c r="A13" s="402" t="s">
        <v>26</v>
      </c>
      <c r="B13" s="403"/>
      <c r="C13" s="317" t="s">
        <v>27</v>
      </c>
      <c r="D13" s="286">
        <v>0.7</v>
      </c>
      <c r="E13" s="415" t="s">
        <v>346</v>
      </c>
      <c r="F13" s="416"/>
      <c r="G13" s="416"/>
      <c r="H13" s="416"/>
      <c r="I13" s="417"/>
      <c r="J13" s="318"/>
      <c r="K13" s="318"/>
      <c r="L13" s="318"/>
      <c r="M13" s="318"/>
      <c r="N13" s="318"/>
      <c r="O13" s="318"/>
      <c r="P13" s="318"/>
      <c r="Q13" s="318"/>
      <c r="R13" s="318"/>
      <c r="S13" s="318"/>
      <c r="T13" s="318"/>
      <c r="U13" s="318"/>
      <c r="V13" s="318"/>
      <c r="W13" s="318"/>
      <c r="X13" s="318"/>
      <c r="Y13" s="318"/>
    </row>
    <row r="14" spans="1:25" ht="12.75" customHeight="1" x14ac:dyDescent="0.2">
      <c r="A14" s="376" t="s">
        <v>287</v>
      </c>
      <c r="B14" s="377"/>
      <c r="C14" s="319" t="s">
        <v>27</v>
      </c>
      <c r="D14" s="320">
        <f>IF(D12=0,0,Auxiliar!E10)</f>
        <v>15.308529864876443</v>
      </c>
      <c r="E14" s="415"/>
      <c r="F14" s="416"/>
      <c r="G14" s="416"/>
      <c r="H14" s="416"/>
      <c r="I14" s="417"/>
      <c r="J14" s="318"/>
      <c r="K14" s="318"/>
      <c r="L14" s="318"/>
      <c r="M14" s="318"/>
      <c r="N14" s="318"/>
      <c r="O14" s="318"/>
      <c r="P14" s="318"/>
      <c r="Q14" s="318"/>
      <c r="R14" s="318"/>
      <c r="S14" s="318"/>
      <c r="T14" s="318"/>
      <c r="U14" s="318"/>
      <c r="V14" s="318"/>
      <c r="W14" s="318"/>
      <c r="X14" s="318"/>
      <c r="Y14" s="318"/>
    </row>
    <row r="15" spans="1:25" ht="12.75" customHeight="1" x14ac:dyDescent="0.2">
      <c r="A15" s="409" t="s">
        <v>179</v>
      </c>
      <c r="B15" s="410"/>
      <c r="C15" s="410"/>
      <c r="D15" s="410"/>
      <c r="E15" s="405"/>
      <c r="F15" s="405"/>
      <c r="G15" s="405"/>
      <c r="H15" s="405"/>
      <c r="I15" s="406"/>
      <c r="J15" s="318"/>
      <c r="K15" s="318"/>
      <c r="L15" s="318"/>
      <c r="M15" s="318"/>
      <c r="N15" s="318"/>
      <c r="O15" s="318"/>
      <c r="P15" s="318"/>
      <c r="Q15" s="318"/>
      <c r="R15" s="318"/>
      <c r="S15" s="318"/>
      <c r="T15" s="318"/>
      <c r="U15" s="318"/>
      <c r="V15" s="318"/>
      <c r="W15" s="318"/>
      <c r="X15" s="318"/>
      <c r="Y15" s="318"/>
    </row>
    <row r="16" spans="1:25" ht="12.75" customHeight="1" x14ac:dyDescent="0.2">
      <c r="A16" s="402" t="s">
        <v>12</v>
      </c>
      <c r="B16" s="403"/>
      <c r="C16" s="411"/>
      <c r="D16" s="412"/>
      <c r="E16" s="290"/>
      <c r="F16" s="289"/>
      <c r="G16" s="289"/>
      <c r="H16" s="289"/>
      <c r="I16" s="321"/>
      <c r="J16" s="318"/>
      <c r="K16" s="318"/>
      <c r="L16" s="318"/>
      <c r="M16" s="318"/>
      <c r="N16" s="318"/>
      <c r="O16" s="318"/>
      <c r="P16" s="318"/>
      <c r="Q16" s="318"/>
      <c r="R16" s="318"/>
      <c r="S16" s="318"/>
      <c r="T16" s="318"/>
      <c r="U16" s="318"/>
      <c r="V16" s="318"/>
      <c r="W16" s="318"/>
      <c r="X16" s="318"/>
      <c r="Y16" s="318"/>
    </row>
    <row r="17" spans="1:25" ht="12.75" customHeight="1" x14ac:dyDescent="0.2">
      <c r="A17" s="381" t="s">
        <v>18</v>
      </c>
      <c r="B17" s="382"/>
      <c r="C17" s="307" t="s">
        <v>17</v>
      </c>
      <c r="D17" s="316"/>
      <c r="E17" s="290"/>
      <c r="F17" s="289"/>
      <c r="G17" s="289"/>
      <c r="H17" s="289"/>
      <c r="I17" s="321"/>
      <c r="J17" s="318"/>
      <c r="K17" s="318"/>
      <c r="L17" s="318"/>
      <c r="M17" s="318"/>
      <c r="N17" s="318"/>
      <c r="O17" s="318"/>
      <c r="P17" s="318"/>
      <c r="Q17" s="318"/>
      <c r="R17" s="318"/>
      <c r="S17" s="318"/>
      <c r="T17" s="318"/>
      <c r="U17" s="318"/>
      <c r="V17" s="318"/>
      <c r="W17" s="318"/>
      <c r="X17" s="318"/>
      <c r="Y17" s="318"/>
    </row>
    <row r="18" spans="1:25" ht="12.75" customHeight="1" x14ac:dyDescent="0.2">
      <c r="A18" s="381" t="s">
        <v>29</v>
      </c>
      <c r="B18" s="382"/>
      <c r="C18" s="307" t="s">
        <v>28</v>
      </c>
      <c r="D18" s="316"/>
      <c r="E18" s="290"/>
      <c r="F18" s="289"/>
      <c r="G18" s="289"/>
      <c r="H18" s="289"/>
      <c r="I18" s="321"/>
    </row>
    <row r="19" spans="1:25" ht="12.75" customHeight="1" x14ac:dyDescent="0.2">
      <c r="A19" s="372" t="s">
        <v>333</v>
      </c>
      <c r="B19" s="373"/>
      <c r="C19" s="374"/>
      <c r="D19" s="375"/>
      <c r="E19" s="290"/>
      <c r="F19" s="289"/>
      <c r="G19" s="289"/>
      <c r="H19" s="289"/>
      <c r="I19" s="321"/>
      <c r="J19" s="318"/>
      <c r="X19" s="318"/>
      <c r="Y19" s="318"/>
    </row>
    <row r="20" spans="1:25" ht="12.75" customHeight="1" x14ac:dyDescent="0.2">
      <c r="A20" s="376" t="s">
        <v>286</v>
      </c>
      <c r="B20" s="377"/>
      <c r="C20" s="319" t="s">
        <v>27</v>
      </c>
      <c r="D20" s="320">
        <f>IF(D14=0,0,Auxiliar!E26)</f>
        <v>15.308338511840994</v>
      </c>
      <c r="E20" s="290"/>
      <c r="F20" s="289"/>
      <c r="G20" s="289"/>
      <c r="H20" s="289"/>
      <c r="I20" s="321"/>
      <c r="J20" s="318"/>
      <c r="K20" s="318"/>
      <c r="L20" s="318"/>
      <c r="M20" s="318"/>
      <c r="N20" s="318"/>
      <c r="O20" s="318"/>
      <c r="P20" s="318"/>
      <c r="Q20" s="318"/>
      <c r="R20" s="318"/>
      <c r="S20" s="318"/>
      <c r="T20" s="318"/>
      <c r="U20" s="318"/>
      <c r="V20" s="318"/>
      <c r="W20" s="318"/>
      <c r="X20" s="318"/>
      <c r="Y20" s="318"/>
    </row>
    <row r="21" spans="1:25" ht="12.75" customHeight="1" x14ac:dyDescent="0.2">
      <c r="A21" s="409" t="s">
        <v>180</v>
      </c>
      <c r="B21" s="410"/>
      <c r="C21" s="410"/>
      <c r="D21" s="410"/>
      <c r="E21" s="405"/>
      <c r="F21" s="405"/>
      <c r="G21" s="405"/>
      <c r="H21" s="405"/>
      <c r="I21" s="406"/>
      <c r="J21" s="318"/>
      <c r="K21" s="318"/>
      <c r="L21" s="318"/>
      <c r="M21" s="318"/>
      <c r="N21" s="318"/>
      <c r="O21" s="318"/>
      <c r="P21" s="318"/>
      <c r="Q21" s="318"/>
      <c r="R21" s="318"/>
      <c r="S21" s="318"/>
      <c r="T21" s="318"/>
      <c r="U21" s="318"/>
      <c r="V21" s="318"/>
      <c r="W21" s="318"/>
      <c r="X21" s="318"/>
      <c r="Y21" s="318"/>
    </row>
    <row r="22" spans="1:25" ht="12.75" customHeight="1" x14ac:dyDescent="0.2">
      <c r="A22" s="402" t="s">
        <v>12</v>
      </c>
      <c r="B22" s="403"/>
      <c r="C22" s="411"/>
      <c r="D22" s="412"/>
      <c r="E22" s="322"/>
      <c r="F22" s="289"/>
      <c r="G22" s="289"/>
      <c r="H22" s="289"/>
      <c r="I22" s="321"/>
      <c r="J22" s="318"/>
      <c r="K22" s="318"/>
      <c r="L22" s="318"/>
      <c r="M22" s="318"/>
      <c r="N22" s="318"/>
      <c r="O22" s="318"/>
      <c r="P22" s="318"/>
      <c r="Q22" s="318"/>
      <c r="R22" s="318"/>
      <c r="S22" s="318"/>
      <c r="T22" s="318"/>
      <c r="U22" s="318"/>
      <c r="V22" s="318"/>
      <c r="W22" s="318"/>
      <c r="X22" s="318"/>
      <c r="Y22" s="318"/>
    </row>
    <row r="23" spans="1:25" ht="12.75" customHeight="1" x14ac:dyDescent="0.2">
      <c r="A23" s="381" t="s">
        <v>18</v>
      </c>
      <c r="B23" s="382"/>
      <c r="C23" s="307" t="s">
        <v>17</v>
      </c>
      <c r="D23" s="316"/>
      <c r="E23" s="323"/>
      <c r="F23" s="289"/>
      <c r="G23" s="289"/>
      <c r="H23" s="289"/>
      <c r="I23" s="321"/>
      <c r="J23" s="318"/>
      <c r="K23" s="318"/>
      <c r="L23" s="318"/>
      <c r="M23" s="318"/>
      <c r="N23" s="318"/>
      <c r="O23" s="318"/>
      <c r="P23" s="318"/>
      <c r="Q23" s="318"/>
      <c r="R23" s="318"/>
      <c r="S23" s="318"/>
      <c r="T23" s="318"/>
      <c r="U23" s="318"/>
      <c r="V23" s="318"/>
      <c r="W23" s="318"/>
      <c r="X23" s="318"/>
      <c r="Y23" s="318"/>
    </row>
    <row r="24" spans="1:25" ht="12.75" customHeight="1" x14ac:dyDescent="0.2">
      <c r="A24" s="381" t="s">
        <v>29</v>
      </c>
      <c r="B24" s="382"/>
      <c r="C24" s="307" t="s">
        <v>28</v>
      </c>
      <c r="D24" s="316"/>
      <c r="E24" s="405"/>
      <c r="F24" s="405"/>
      <c r="G24" s="405"/>
      <c r="H24" s="405"/>
      <c r="I24" s="406"/>
      <c r="J24" s="318"/>
      <c r="K24" s="318"/>
      <c r="L24" s="318"/>
      <c r="M24" s="318"/>
      <c r="N24" s="318"/>
      <c r="O24" s="318"/>
      <c r="P24" s="318"/>
      <c r="Q24" s="318"/>
      <c r="R24" s="318"/>
      <c r="S24" s="318"/>
      <c r="T24" s="318"/>
      <c r="U24" s="318"/>
      <c r="V24" s="318"/>
      <c r="W24" s="318"/>
      <c r="X24" s="318"/>
      <c r="Y24" s="318"/>
    </row>
    <row r="25" spans="1:25" ht="12.75" customHeight="1" x14ac:dyDescent="0.2">
      <c r="A25" s="372" t="s">
        <v>333</v>
      </c>
      <c r="B25" s="373"/>
      <c r="C25" s="374"/>
      <c r="D25" s="375"/>
      <c r="E25" s="290"/>
      <c r="F25" s="289"/>
      <c r="G25" s="289"/>
      <c r="H25" s="289"/>
      <c r="I25" s="321"/>
      <c r="J25" s="318"/>
      <c r="K25" s="318"/>
      <c r="L25" s="318"/>
      <c r="M25" s="318"/>
      <c r="N25" s="318"/>
      <c r="O25" s="318"/>
      <c r="P25" s="318"/>
      <c r="Q25" s="318"/>
      <c r="R25" s="318"/>
      <c r="S25" s="318"/>
      <c r="T25" s="318"/>
      <c r="U25" s="318"/>
      <c r="V25" s="318"/>
      <c r="W25" s="318"/>
      <c r="X25" s="318"/>
      <c r="Y25" s="318"/>
    </row>
    <row r="26" spans="1:25" ht="12.75" customHeight="1" x14ac:dyDescent="0.2">
      <c r="A26" s="376" t="s">
        <v>288</v>
      </c>
      <c r="B26" s="377"/>
      <c r="C26" s="319" t="s">
        <v>27</v>
      </c>
      <c r="D26" s="320">
        <f>IF(D14=0,0,Auxiliar!E41)</f>
        <v>15.308338511840994</v>
      </c>
      <c r="E26" s="308"/>
      <c r="F26" s="308"/>
      <c r="G26" s="308"/>
      <c r="H26" s="308"/>
      <c r="I26" s="309"/>
      <c r="J26" s="318"/>
      <c r="K26" s="318"/>
      <c r="L26" s="318"/>
      <c r="M26" s="318"/>
      <c r="N26" s="318"/>
      <c r="O26" s="318"/>
      <c r="P26" s="318"/>
      <c r="Q26" s="318"/>
      <c r="R26" s="318"/>
      <c r="S26" s="318"/>
      <c r="T26" s="318"/>
      <c r="U26" s="318"/>
      <c r="V26" s="318"/>
      <c r="W26" s="318"/>
      <c r="X26" s="318"/>
      <c r="Y26" s="318"/>
    </row>
    <row r="27" spans="1:25" ht="12.75" customHeight="1" x14ac:dyDescent="0.2">
      <c r="A27" s="378" t="s">
        <v>181</v>
      </c>
      <c r="B27" s="379"/>
      <c r="C27" s="379"/>
      <c r="D27" s="380"/>
      <c r="E27" s="291"/>
      <c r="F27" s="291"/>
      <c r="G27" s="291"/>
      <c r="H27" s="291"/>
      <c r="I27" s="292"/>
      <c r="J27" s="318"/>
      <c r="K27" s="318"/>
      <c r="L27" s="318"/>
      <c r="M27" s="318"/>
      <c r="N27" s="318"/>
      <c r="O27" s="318"/>
      <c r="P27" s="318"/>
      <c r="Q27" s="318"/>
      <c r="R27" s="318"/>
      <c r="S27" s="318"/>
      <c r="T27" s="318"/>
      <c r="U27" s="318"/>
      <c r="V27" s="318"/>
      <c r="W27" s="318"/>
      <c r="X27" s="318"/>
      <c r="Y27" s="318"/>
    </row>
    <row r="28" spans="1:25" ht="12.75" customHeight="1" x14ac:dyDescent="0.2">
      <c r="A28" s="402" t="s">
        <v>12</v>
      </c>
      <c r="B28" s="403"/>
      <c r="C28" s="404"/>
      <c r="D28" s="404"/>
      <c r="E28" s="322"/>
      <c r="F28" s="289"/>
      <c r="G28" s="289"/>
      <c r="H28" s="289"/>
      <c r="I28" s="321"/>
      <c r="J28" s="318"/>
      <c r="K28" s="318"/>
      <c r="L28" s="318"/>
      <c r="M28" s="318"/>
      <c r="N28" s="318"/>
      <c r="O28" s="318"/>
      <c r="P28" s="318"/>
      <c r="Q28" s="318"/>
      <c r="R28" s="318"/>
      <c r="S28" s="318"/>
      <c r="T28" s="318"/>
      <c r="U28" s="318"/>
      <c r="V28" s="318"/>
      <c r="W28" s="318"/>
      <c r="X28" s="318"/>
      <c r="Y28" s="318"/>
    </row>
    <row r="29" spans="1:25" ht="12.75" customHeight="1" x14ac:dyDescent="0.2">
      <c r="A29" s="381" t="s">
        <v>18</v>
      </c>
      <c r="B29" s="382"/>
      <c r="C29" s="307" t="s">
        <v>17</v>
      </c>
      <c r="D29" s="316"/>
      <c r="E29" s="323"/>
      <c r="F29" s="289"/>
      <c r="G29" s="289"/>
      <c r="H29" s="289"/>
      <c r="I29" s="321"/>
      <c r="J29" s="318"/>
      <c r="K29" s="318"/>
      <c r="L29" s="318"/>
      <c r="M29" s="318"/>
      <c r="N29" s="318"/>
      <c r="O29" s="318"/>
      <c r="P29" s="318"/>
      <c r="Q29" s="318"/>
      <c r="R29" s="318"/>
      <c r="S29" s="318"/>
      <c r="T29" s="318"/>
      <c r="U29" s="318"/>
      <c r="V29" s="318"/>
      <c r="W29" s="318"/>
      <c r="X29" s="318"/>
      <c r="Y29" s="318"/>
    </row>
    <row r="30" spans="1:25" ht="12.75" customHeight="1" x14ac:dyDescent="0.2">
      <c r="A30" s="381" t="s">
        <v>29</v>
      </c>
      <c r="B30" s="382"/>
      <c r="C30" s="307" t="s">
        <v>28</v>
      </c>
      <c r="D30" s="316"/>
      <c r="E30" s="323"/>
      <c r="F30" s="289"/>
      <c r="G30" s="289"/>
      <c r="H30" s="289"/>
      <c r="I30" s="321"/>
      <c r="J30" s="318"/>
      <c r="K30" s="318"/>
      <c r="L30" s="318"/>
      <c r="M30" s="318"/>
      <c r="N30" s="318"/>
      <c r="O30" s="318"/>
      <c r="P30" s="318"/>
      <c r="Q30" s="318"/>
      <c r="R30" s="318"/>
      <c r="S30" s="318"/>
      <c r="T30" s="318"/>
      <c r="U30" s="318"/>
      <c r="V30" s="318"/>
      <c r="W30" s="318"/>
      <c r="X30" s="318"/>
      <c r="Y30" s="318"/>
    </row>
    <row r="31" spans="1:25" ht="12.75" x14ac:dyDescent="0.2">
      <c r="A31" s="372" t="s">
        <v>333</v>
      </c>
      <c r="B31" s="373"/>
      <c r="C31" s="374"/>
      <c r="D31" s="375"/>
      <c r="E31" s="290"/>
      <c r="F31" s="289"/>
      <c r="G31" s="289"/>
      <c r="H31" s="289"/>
      <c r="I31" s="321"/>
      <c r="J31" s="318"/>
      <c r="K31" s="318"/>
      <c r="L31" s="318"/>
      <c r="M31" s="318"/>
      <c r="N31" s="318"/>
      <c r="O31" s="318"/>
      <c r="P31" s="318"/>
      <c r="Q31" s="318"/>
      <c r="R31" s="318"/>
      <c r="S31" s="318"/>
      <c r="T31" s="318"/>
      <c r="U31" s="318"/>
      <c r="V31" s="318"/>
      <c r="W31" s="318"/>
      <c r="X31" s="318"/>
      <c r="Y31" s="318"/>
    </row>
    <row r="32" spans="1:25" ht="15" customHeight="1" x14ac:dyDescent="0.2">
      <c r="A32" s="376" t="s">
        <v>289</v>
      </c>
      <c r="B32" s="377"/>
      <c r="C32" s="319" t="s">
        <v>27</v>
      </c>
      <c r="D32" s="320">
        <f>IF(D14=0,0,Auxiliar!E56)</f>
        <v>15.308338511840994</v>
      </c>
      <c r="E32" s="323"/>
      <c r="F32" s="289"/>
      <c r="G32" s="289"/>
      <c r="H32" s="289"/>
      <c r="I32" s="321"/>
      <c r="J32" s="318"/>
      <c r="K32" s="318"/>
      <c r="L32" s="318"/>
      <c r="M32" s="318"/>
      <c r="N32" s="318"/>
      <c r="O32" s="318"/>
      <c r="P32" s="318"/>
      <c r="Q32" s="318"/>
      <c r="R32" s="318"/>
      <c r="S32" s="318"/>
      <c r="T32" s="318"/>
      <c r="U32" s="318"/>
      <c r="V32" s="318"/>
      <c r="W32" s="318"/>
      <c r="X32" s="318"/>
      <c r="Y32" s="318"/>
    </row>
    <row r="33" spans="1:25" ht="15" customHeight="1" x14ac:dyDescent="0.2">
      <c r="A33" s="378" t="s">
        <v>182</v>
      </c>
      <c r="B33" s="379"/>
      <c r="C33" s="379"/>
      <c r="D33" s="380"/>
      <c r="E33" s="291"/>
      <c r="F33" s="291"/>
      <c r="G33" s="291"/>
      <c r="H33" s="291"/>
      <c r="I33" s="292"/>
      <c r="J33" s="318"/>
      <c r="K33" s="318"/>
      <c r="L33" s="318"/>
      <c r="M33" s="318"/>
      <c r="N33" s="318"/>
      <c r="O33" s="318"/>
      <c r="P33" s="318"/>
      <c r="Q33" s="318"/>
      <c r="R33" s="318"/>
      <c r="S33" s="318"/>
      <c r="T33" s="318"/>
      <c r="U33" s="318"/>
      <c r="V33" s="318"/>
      <c r="W33" s="318"/>
      <c r="X33" s="318"/>
      <c r="Y33" s="318"/>
    </row>
    <row r="34" spans="1:25" ht="12.75" customHeight="1" x14ac:dyDescent="0.2">
      <c r="A34" s="418" t="s">
        <v>19</v>
      </c>
      <c r="B34" s="419"/>
      <c r="C34" s="324" t="s">
        <v>23</v>
      </c>
      <c r="D34" s="357">
        <f>IF(D35="","",VLOOKUP(D35,'Datos Transformadores'!C34:E42,3,FALSE))</f>
        <v>5</v>
      </c>
      <c r="E34" s="323"/>
      <c r="F34" s="289"/>
      <c r="G34" s="289"/>
      <c r="H34" s="289"/>
      <c r="I34" s="321"/>
      <c r="J34" s="318"/>
      <c r="K34" s="318"/>
      <c r="L34" s="318"/>
      <c r="M34" s="318"/>
      <c r="N34" s="318"/>
      <c r="O34" s="318"/>
      <c r="P34" s="318"/>
      <c r="Q34" s="318"/>
      <c r="R34" s="318"/>
      <c r="S34" s="318"/>
      <c r="T34" s="318"/>
      <c r="U34" s="318"/>
      <c r="V34" s="318"/>
      <c r="W34" s="318"/>
      <c r="X34" s="318"/>
      <c r="Y34" s="318"/>
    </row>
    <row r="35" spans="1:25" ht="12.75" customHeight="1" x14ac:dyDescent="0.2">
      <c r="A35" s="418" t="s">
        <v>231</v>
      </c>
      <c r="B35" s="419"/>
      <c r="C35" s="317" t="s">
        <v>230</v>
      </c>
      <c r="D35" s="287">
        <v>1000</v>
      </c>
      <c r="E35" s="325"/>
      <c r="F35" s="289"/>
      <c r="G35" s="289"/>
      <c r="H35" s="289"/>
      <c r="I35" s="321"/>
      <c r="J35" s="318"/>
      <c r="K35" s="318"/>
      <c r="L35" s="318"/>
      <c r="M35" s="318"/>
      <c r="N35" s="318"/>
      <c r="O35" s="318"/>
      <c r="P35" s="318"/>
      <c r="Q35" s="318"/>
      <c r="R35" s="318"/>
      <c r="S35" s="318"/>
      <c r="T35" s="318"/>
      <c r="U35" s="318"/>
      <c r="V35" s="318"/>
      <c r="W35" s="318"/>
      <c r="X35" s="318"/>
      <c r="Y35" s="318"/>
    </row>
    <row r="36" spans="1:25" ht="12.75" customHeight="1" x14ac:dyDescent="0.2">
      <c r="A36" s="418" t="s">
        <v>21</v>
      </c>
      <c r="B36" s="419"/>
      <c r="C36" s="307" t="s">
        <v>24</v>
      </c>
      <c r="D36" s="358">
        <f>IF(D35="","",VLOOKUP(D35,'Datos Transformadores'!C34:E42,2,FALSE)/1000)</f>
        <v>2.2999999999999998</v>
      </c>
      <c r="E36" s="325"/>
      <c r="F36" s="289"/>
      <c r="G36" s="289"/>
      <c r="H36" s="289"/>
      <c r="I36" s="321"/>
      <c r="J36" s="318"/>
      <c r="K36" s="318"/>
      <c r="L36" s="318"/>
      <c r="M36" s="318"/>
      <c r="N36" s="318"/>
      <c r="O36" s="318"/>
      <c r="P36" s="318"/>
      <c r="Q36" s="318"/>
      <c r="R36" s="318"/>
      <c r="S36" s="318"/>
      <c r="T36" s="318"/>
      <c r="U36" s="318"/>
      <c r="V36" s="318"/>
      <c r="W36" s="318"/>
      <c r="X36" s="318"/>
      <c r="Y36" s="318"/>
    </row>
    <row r="37" spans="1:25" ht="12.75" customHeight="1" x14ac:dyDescent="0.2">
      <c r="A37" s="420" t="s">
        <v>22</v>
      </c>
      <c r="B37" s="421"/>
      <c r="C37" s="317" t="s">
        <v>14</v>
      </c>
      <c r="D37" s="358">
        <f>IF(D35="","",VLOOKUP(D35,'Datos Transformadores'!C34:F42,4,FALSE))</f>
        <v>0.4</v>
      </c>
      <c r="E37" s="325"/>
      <c r="F37" s="289"/>
      <c r="G37" s="289"/>
      <c r="H37" s="289"/>
      <c r="I37" s="321"/>
      <c r="J37" s="318"/>
      <c r="K37" s="318"/>
      <c r="L37" s="318"/>
      <c r="M37" s="318"/>
      <c r="N37" s="318"/>
      <c r="O37" s="318"/>
      <c r="P37" s="318"/>
      <c r="Q37" s="318"/>
      <c r="R37" s="318"/>
      <c r="S37" s="318"/>
      <c r="T37" s="318"/>
      <c r="U37" s="318"/>
      <c r="V37" s="318"/>
      <c r="W37" s="318"/>
      <c r="X37" s="318"/>
      <c r="Y37" s="318"/>
    </row>
    <row r="38" spans="1:25" ht="12.75" customHeight="1" x14ac:dyDescent="0.2">
      <c r="A38" s="376" t="s">
        <v>290</v>
      </c>
      <c r="B38" s="377"/>
      <c r="C38" s="319" t="s">
        <v>27</v>
      </c>
      <c r="D38" s="320">
        <f>IF(D35=0,0,Auxiliar!E89)</f>
        <v>27.094564034985492</v>
      </c>
      <c r="E38" s="325"/>
      <c r="F38" s="289"/>
      <c r="G38" s="289"/>
      <c r="H38" s="289"/>
      <c r="I38" s="321"/>
      <c r="J38" s="318"/>
      <c r="K38" s="318"/>
      <c r="L38" s="318"/>
      <c r="M38" s="318"/>
      <c r="N38" s="318"/>
      <c r="O38" s="318"/>
      <c r="P38" s="318"/>
      <c r="Q38" s="318"/>
      <c r="R38" s="318"/>
      <c r="S38" s="318"/>
      <c r="T38" s="318"/>
      <c r="U38" s="318"/>
      <c r="V38" s="318"/>
      <c r="W38" s="318"/>
      <c r="X38" s="318"/>
      <c r="Y38" s="318"/>
    </row>
    <row r="39" spans="1:25" ht="12.75" customHeight="1" x14ac:dyDescent="0.2">
      <c r="A39" s="378" t="s">
        <v>183</v>
      </c>
      <c r="B39" s="379"/>
      <c r="C39" s="379"/>
      <c r="D39" s="380"/>
      <c r="E39" s="291"/>
      <c r="F39" s="291"/>
      <c r="G39" s="291"/>
      <c r="H39" s="291"/>
      <c r="I39" s="292"/>
      <c r="J39" s="318"/>
      <c r="K39" s="318"/>
      <c r="L39" s="318"/>
      <c r="M39" s="318"/>
      <c r="N39" s="318"/>
      <c r="O39" s="318"/>
      <c r="P39" s="318"/>
      <c r="Q39" s="318"/>
      <c r="R39" s="318"/>
      <c r="S39" s="318"/>
      <c r="T39" s="318"/>
      <c r="U39" s="318"/>
      <c r="V39" s="318"/>
      <c r="W39" s="318"/>
      <c r="X39" s="318"/>
      <c r="Y39" s="318"/>
    </row>
    <row r="40" spans="1:25" ht="12.75" customHeight="1" x14ac:dyDescent="0.2">
      <c r="A40" s="402" t="s">
        <v>12</v>
      </c>
      <c r="B40" s="403"/>
      <c r="C40" s="404" t="s">
        <v>369</v>
      </c>
      <c r="D40" s="404"/>
      <c r="E40" s="325"/>
      <c r="F40" s="289"/>
      <c r="G40" s="289"/>
      <c r="H40" s="289"/>
      <c r="I40" s="321"/>
      <c r="J40" s="318"/>
      <c r="K40" s="318"/>
      <c r="L40" s="318"/>
      <c r="M40" s="318"/>
      <c r="N40" s="318"/>
      <c r="O40" s="318"/>
      <c r="P40" s="318"/>
      <c r="Q40" s="318"/>
      <c r="R40" s="318"/>
      <c r="S40" s="318"/>
      <c r="T40" s="318"/>
      <c r="U40" s="318"/>
      <c r="V40" s="318"/>
      <c r="W40" s="318"/>
      <c r="X40" s="318"/>
      <c r="Y40" s="318"/>
    </row>
    <row r="41" spans="1:25" ht="12.75" customHeight="1" x14ac:dyDescent="0.2">
      <c r="A41" s="381" t="s">
        <v>18</v>
      </c>
      <c r="B41" s="382"/>
      <c r="C41" s="307" t="s">
        <v>17</v>
      </c>
      <c r="D41" s="316">
        <v>240</v>
      </c>
      <c r="E41" s="325"/>
      <c r="F41" s="289"/>
      <c r="G41" s="289"/>
      <c r="H41" s="289"/>
      <c r="I41" s="321"/>
      <c r="J41" s="318"/>
      <c r="K41" s="318"/>
      <c r="L41" s="318"/>
      <c r="M41" s="318"/>
      <c r="N41" s="318"/>
      <c r="O41" s="318"/>
      <c r="P41" s="318"/>
      <c r="Q41" s="318"/>
      <c r="R41" s="318"/>
      <c r="S41" s="318"/>
      <c r="T41" s="318"/>
      <c r="U41" s="318"/>
      <c r="V41" s="318"/>
      <c r="W41" s="318"/>
      <c r="X41" s="318"/>
      <c r="Y41" s="318"/>
    </row>
    <row r="42" spans="1:25" ht="12.75" customHeight="1" x14ac:dyDescent="0.2">
      <c r="A42" s="381" t="s">
        <v>29</v>
      </c>
      <c r="B42" s="382"/>
      <c r="C42" s="307" t="s">
        <v>28</v>
      </c>
      <c r="D42" s="316">
        <v>70</v>
      </c>
      <c r="E42" s="323"/>
      <c r="F42" s="289"/>
      <c r="G42" s="289"/>
      <c r="H42" s="289"/>
      <c r="I42" s="321"/>
      <c r="J42" s="318"/>
      <c r="K42" s="318"/>
      <c r="L42" s="318"/>
      <c r="M42" s="318"/>
      <c r="N42" s="318"/>
      <c r="O42" s="318"/>
      <c r="P42" s="318"/>
      <c r="Q42" s="318"/>
      <c r="R42" s="318"/>
      <c r="S42" s="318"/>
      <c r="T42" s="318"/>
      <c r="U42" s="318"/>
      <c r="V42" s="318"/>
      <c r="W42" s="318"/>
      <c r="X42" s="318"/>
      <c r="Y42" s="318"/>
    </row>
    <row r="43" spans="1:25" ht="12.75" customHeight="1" x14ac:dyDescent="0.2">
      <c r="A43" s="372" t="s">
        <v>283</v>
      </c>
      <c r="B43" s="373"/>
      <c r="C43" s="374" t="s">
        <v>370</v>
      </c>
      <c r="D43" s="375"/>
      <c r="E43" s="323"/>
      <c r="F43" s="289"/>
      <c r="G43" s="289"/>
      <c r="H43" s="289"/>
      <c r="I43" s="321"/>
      <c r="J43" s="318"/>
      <c r="K43" s="318"/>
      <c r="L43" s="318"/>
      <c r="M43" s="318"/>
      <c r="N43" s="318"/>
      <c r="O43" s="318"/>
      <c r="P43" s="318"/>
      <c r="Q43" s="318"/>
      <c r="R43" s="318"/>
      <c r="S43" s="318"/>
      <c r="T43" s="318"/>
      <c r="U43" s="318"/>
      <c r="V43" s="318"/>
      <c r="W43" s="318"/>
      <c r="X43" s="318"/>
      <c r="Y43" s="318"/>
    </row>
    <row r="44" spans="1:25" ht="12.75" customHeight="1" x14ac:dyDescent="0.2">
      <c r="A44" s="372" t="s">
        <v>338</v>
      </c>
      <c r="B44" s="373"/>
      <c r="C44" s="374">
        <v>1</v>
      </c>
      <c r="D44" s="375"/>
      <c r="E44" s="323"/>
      <c r="F44" s="289"/>
      <c r="G44" s="289"/>
      <c r="H44" s="289"/>
      <c r="I44" s="321"/>
    </row>
    <row r="45" spans="1:25" ht="12.75" customHeight="1" x14ac:dyDescent="0.2">
      <c r="A45" s="376" t="s">
        <v>291</v>
      </c>
      <c r="B45" s="377"/>
      <c r="C45" s="319" t="s">
        <v>27</v>
      </c>
      <c r="D45" s="320">
        <f>IF(D38=0,0,Auxiliar!E104)</f>
        <v>11.903711993977646</v>
      </c>
      <c r="E45" s="323"/>
      <c r="F45" s="289"/>
      <c r="G45" s="289"/>
      <c r="H45" s="289"/>
      <c r="I45" s="321"/>
      <c r="L45" s="326"/>
    </row>
    <row r="46" spans="1:25" ht="12.75" customHeight="1" x14ac:dyDescent="0.2">
      <c r="A46" s="378" t="s">
        <v>184</v>
      </c>
      <c r="B46" s="379"/>
      <c r="C46" s="379"/>
      <c r="D46" s="380"/>
      <c r="E46" s="291"/>
      <c r="F46" s="291"/>
      <c r="G46" s="291"/>
      <c r="H46" s="291"/>
      <c r="I46" s="292"/>
      <c r="J46" s="318"/>
      <c r="K46" s="318"/>
      <c r="L46" s="318"/>
      <c r="M46" s="318"/>
      <c r="N46" s="318"/>
      <c r="O46" s="318"/>
      <c r="P46" s="318"/>
      <c r="Q46" s="318"/>
      <c r="R46" s="318"/>
      <c r="S46" s="318"/>
      <c r="T46" s="318"/>
      <c r="U46" s="318"/>
      <c r="V46" s="318"/>
      <c r="W46" s="318"/>
      <c r="X46" s="318"/>
      <c r="Y46" s="318"/>
    </row>
    <row r="47" spans="1:25" ht="12.75" customHeight="1" x14ac:dyDescent="0.2">
      <c r="A47" s="402" t="s">
        <v>12</v>
      </c>
      <c r="B47" s="403"/>
      <c r="C47" s="404" t="s">
        <v>369</v>
      </c>
      <c r="D47" s="404"/>
      <c r="E47" s="293"/>
      <c r="F47" s="293"/>
      <c r="G47" s="293"/>
      <c r="H47" s="293"/>
      <c r="I47" s="294"/>
      <c r="J47" s="318"/>
      <c r="K47" s="318"/>
      <c r="L47" s="318"/>
      <c r="M47" s="318"/>
      <c r="N47" s="318"/>
      <c r="O47" s="318"/>
      <c r="P47" s="318"/>
      <c r="Q47" s="318"/>
      <c r="R47" s="318"/>
      <c r="S47" s="318"/>
      <c r="T47" s="318"/>
      <c r="U47" s="318"/>
      <c r="V47" s="318"/>
      <c r="W47" s="318"/>
      <c r="X47" s="318"/>
      <c r="Y47" s="318"/>
    </row>
    <row r="48" spans="1:25" ht="12.75" customHeight="1" x14ac:dyDescent="0.2">
      <c r="A48" s="381" t="s">
        <v>18</v>
      </c>
      <c r="B48" s="382"/>
      <c r="C48" s="307" t="s">
        <v>17</v>
      </c>
      <c r="D48" s="316">
        <v>240</v>
      </c>
      <c r="E48" s="293"/>
      <c r="F48" s="293"/>
      <c r="G48" s="293"/>
      <c r="H48" s="293"/>
      <c r="I48" s="294"/>
      <c r="J48" s="318"/>
      <c r="K48" s="318"/>
      <c r="L48" s="318"/>
      <c r="M48" s="318"/>
      <c r="N48" s="318"/>
      <c r="O48" s="318"/>
      <c r="P48" s="318"/>
      <c r="Q48" s="318"/>
      <c r="R48" s="318"/>
      <c r="S48" s="318"/>
      <c r="T48" s="318"/>
      <c r="U48" s="318"/>
      <c r="V48" s="318"/>
      <c r="W48" s="318"/>
      <c r="X48" s="318"/>
      <c r="Y48" s="318"/>
    </row>
    <row r="49" spans="1:25" ht="12.75" customHeight="1" x14ac:dyDescent="0.2">
      <c r="A49" s="381" t="s">
        <v>29</v>
      </c>
      <c r="B49" s="382"/>
      <c r="C49" s="307" t="s">
        <v>28</v>
      </c>
      <c r="D49" s="316">
        <v>40</v>
      </c>
      <c r="E49" s="323"/>
      <c r="F49" s="289"/>
      <c r="G49" s="289"/>
      <c r="H49" s="289"/>
      <c r="I49" s="294"/>
      <c r="J49" s="318"/>
      <c r="K49" s="318"/>
      <c r="L49" s="318"/>
      <c r="M49" s="318"/>
      <c r="N49" s="318"/>
      <c r="O49" s="318"/>
      <c r="P49" s="318"/>
      <c r="Q49" s="318"/>
      <c r="R49" s="318"/>
      <c r="S49" s="318"/>
      <c r="T49" s="318"/>
      <c r="U49" s="318"/>
      <c r="V49" s="318"/>
      <c r="W49" s="318"/>
      <c r="X49" s="318"/>
      <c r="Y49" s="318"/>
    </row>
    <row r="50" spans="1:25" ht="12.75" customHeight="1" x14ac:dyDescent="0.2">
      <c r="A50" s="372" t="s">
        <v>283</v>
      </c>
      <c r="B50" s="373"/>
      <c r="C50" s="374" t="s">
        <v>348</v>
      </c>
      <c r="D50" s="375"/>
      <c r="E50" s="323"/>
      <c r="F50" s="289"/>
      <c r="G50" s="289"/>
      <c r="H50" s="289"/>
      <c r="I50" s="294"/>
      <c r="J50" s="318"/>
      <c r="K50" s="318"/>
      <c r="L50" s="318"/>
      <c r="M50" s="318"/>
      <c r="N50" s="318"/>
      <c r="O50" s="318"/>
      <c r="P50" s="318"/>
      <c r="Q50" s="318"/>
      <c r="R50" s="318"/>
      <c r="S50" s="318"/>
      <c r="T50" s="318"/>
      <c r="U50" s="318"/>
      <c r="V50" s="318"/>
      <c r="W50" s="318"/>
      <c r="X50" s="318"/>
      <c r="Y50" s="318"/>
    </row>
    <row r="51" spans="1:25" ht="12.75" customHeight="1" x14ac:dyDescent="0.2">
      <c r="A51" s="372" t="s">
        <v>338</v>
      </c>
      <c r="B51" s="373"/>
      <c r="C51" s="374">
        <v>1</v>
      </c>
      <c r="D51" s="375"/>
      <c r="E51" s="323"/>
      <c r="F51" s="289"/>
      <c r="G51" s="289"/>
      <c r="H51" s="289"/>
      <c r="I51" s="294"/>
      <c r="L51" s="326"/>
    </row>
    <row r="52" spans="1:25" ht="12.75" customHeight="1" x14ac:dyDescent="0.2">
      <c r="A52" s="376" t="s">
        <v>292</v>
      </c>
      <c r="B52" s="377"/>
      <c r="C52" s="319" t="s">
        <v>27</v>
      </c>
      <c r="D52" s="320">
        <f>IF(D38=0,0,Auxiliar!E119)</f>
        <v>9.8249057929261561</v>
      </c>
      <c r="E52" s="323"/>
      <c r="F52" s="289"/>
      <c r="G52" s="289"/>
      <c r="H52" s="289"/>
      <c r="I52" s="294"/>
      <c r="L52" s="326"/>
    </row>
    <row r="53" spans="1:25" ht="12.75" customHeight="1" x14ac:dyDescent="0.2">
      <c r="A53" s="378" t="s">
        <v>185</v>
      </c>
      <c r="B53" s="379"/>
      <c r="C53" s="379"/>
      <c r="D53" s="380"/>
      <c r="E53" s="291"/>
      <c r="F53" s="291"/>
      <c r="G53" s="291"/>
      <c r="H53" s="291"/>
      <c r="I53" s="292"/>
      <c r="J53" s="318"/>
      <c r="K53" s="318"/>
      <c r="L53" s="318"/>
      <c r="M53" s="318"/>
      <c r="N53" s="318"/>
      <c r="O53" s="318"/>
      <c r="P53" s="318"/>
      <c r="Q53" s="318"/>
      <c r="R53" s="318"/>
      <c r="S53" s="318"/>
      <c r="T53" s="318"/>
      <c r="U53" s="318"/>
      <c r="V53" s="318"/>
      <c r="W53" s="318"/>
      <c r="X53" s="318"/>
      <c r="Y53" s="318"/>
    </row>
    <row r="54" spans="1:25" ht="12.75" customHeight="1" x14ac:dyDescent="0.2">
      <c r="A54" s="402" t="s">
        <v>12</v>
      </c>
      <c r="B54" s="403"/>
      <c r="C54" s="404" t="s">
        <v>369</v>
      </c>
      <c r="D54" s="404"/>
      <c r="E54" s="293"/>
      <c r="F54" s="293"/>
      <c r="G54" s="293"/>
      <c r="H54" s="293"/>
      <c r="I54" s="294"/>
      <c r="J54" s="318"/>
      <c r="K54" s="318"/>
      <c r="L54" s="318"/>
      <c r="M54" s="318"/>
      <c r="N54" s="318"/>
      <c r="O54" s="318"/>
      <c r="P54" s="318"/>
      <c r="Q54" s="318"/>
      <c r="R54" s="318"/>
      <c r="S54" s="318"/>
      <c r="T54" s="318"/>
      <c r="U54" s="318"/>
      <c r="V54" s="318"/>
      <c r="W54" s="318"/>
      <c r="X54" s="318"/>
      <c r="Y54" s="318"/>
    </row>
    <row r="55" spans="1:25" ht="12.75" customHeight="1" x14ac:dyDescent="0.2">
      <c r="A55" s="381" t="s">
        <v>18</v>
      </c>
      <c r="B55" s="382"/>
      <c r="C55" s="307" t="s">
        <v>17</v>
      </c>
      <c r="D55" s="316">
        <v>6</v>
      </c>
      <c r="E55" s="293"/>
      <c r="F55" s="293"/>
      <c r="G55" s="293"/>
      <c r="H55" s="293"/>
      <c r="I55" s="294"/>
      <c r="J55" s="318"/>
      <c r="K55" s="318"/>
      <c r="L55" s="318"/>
      <c r="M55" s="318"/>
      <c r="N55" s="318"/>
      <c r="O55" s="318"/>
      <c r="P55" s="318"/>
      <c r="Q55" s="318"/>
      <c r="R55" s="318"/>
      <c r="S55" s="318"/>
      <c r="T55" s="318"/>
      <c r="U55" s="318"/>
      <c r="V55" s="318"/>
      <c r="W55" s="318"/>
      <c r="X55" s="318"/>
      <c r="Y55" s="318"/>
    </row>
    <row r="56" spans="1:25" ht="12.75" customHeight="1" x14ac:dyDescent="0.2">
      <c r="A56" s="381" t="s">
        <v>29</v>
      </c>
      <c r="B56" s="382"/>
      <c r="C56" s="307" t="s">
        <v>28</v>
      </c>
      <c r="D56" s="316">
        <v>4</v>
      </c>
      <c r="E56" s="323"/>
      <c r="F56" s="289"/>
      <c r="G56" s="289"/>
      <c r="H56" s="289"/>
      <c r="I56" s="327"/>
      <c r="J56" s="318"/>
      <c r="K56" s="318"/>
      <c r="L56" s="318"/>
      <c r="M56" s="318"/>
      <c r="N56" s="318"/>
      <c r="O56" s="318"/>
      <c r="P56" s="318"/>
      <c r="Q56" s="318"/>
      <c r="R56" s="318"/>
      <c r="S56" s="318"/>
      <c r="T56" s="318"/>
      <c r="U56" s="318"/>
      <c r="V56" s="318"/>
      <c r="W56" s="318"/>
      <c r="X56" s="318"/>
      <c r="Y56" s="318"/>
    </row>
    <row r="57" spans="1:25" ht="12.75" customHeight="1" x14ac:dyDescent="0.2">
      <c r="A57" s="372" t="s">
        <v>283</v>
      </c>
      <c r="B57" s="373"/>
      <c r="C57" s="374" t="s">
        <v>370</v>
      </c>
      <c r="D57" s="375"/>
      <c r="E57" s="323"/>
      <c r="F57" s="289"/>
      <c r="G57" s="289"/>
      <c r="H57" s="289"/>
      <c r="I57" s="327"/>
      <c r="J57" s="318"/>
      <c r="K57" s="318"/>
      <c r="L57" s="318"/>
      <c r="M57" s="318"/>
      <c r="N57" s="318"/>
      <c r="O57" s="318"/>
      <c r="P57" s="318"/>
      <c r="Q57" s="318"/>
      <c r="R57" s="318"/>
      <c r="S57" s="318"/>
      <c r="T57" s="318"/>
      <c r="U57" s="318"/>
      <c r="V57" s="318"/>
      <c r="W57" s="318"/>
      <c r="X57" s="318"/>
      <c r="Y57" s="318"/>
    </row>
    <row r="58" spans="1:25" ht="12.75" customHeight="1" x14ac:dyDescent="0.2">
      <c r="A58" s="372" t="s">
        <v>338</v>
      </c>
      <c r="B58" s="373"/>
      <c r="C58" s="374">
        <v>1</v>
      </c>
      <c r="D58" s="375"/>
      <c r="E58" s="323"/>
      <c r="F58" s="289"/>
      <c r="G58" s="289"/>
      <c r="H58" s="289"/>
      <c r="I58" s="327"/>
    </row>
    <row r="59" spans="1:25" ht="12.75" customHeight="1" x14ac:dyDescent="0.2">
      <c r="A59" s="376" t="s">
        <v>293</v>
      </c>
      <c r="B59" s="377"/>
      <c r="C59" s="319" t="s">
        <v>27</v>
      </c>
      <c r="D59" s="320">
        <f>IF(D38=0,0,Auxiliar!E134)</f>
        <v>6.7443460055109519</v>
      </c>
      <c r="E59" s="323"/>
      <c r="F59" s="289"/>
      <c r="G59" s="289"/>
      <c r="H59" s="289"/>
      <c r="I59" s="327"/>
    </row>
    <row r="60" spans="1:25" ht="12.75" customHeight="1" x14ac:dyDescent="0.2">
      <c r="A60" s="378" t="s">
        <v>186</v>
      </c>
      <c r="B60" s="379"/>
      <c r="C60" s="379"/>
      <c r="D60" s="380"/>
      <c r="E60" s="291"/>
      <c r="F60" s="291"/>
      <c r="G60" s="291"/>
      <c r="H60" s="291"/>
      <c r="I60" s="292"/>
    </row>
    <row r="61" spans="1:25" ht="12.75" customHeight="1" x14ac:dyDescent="0.2">
      <c r="A61" s="402" t="s">
        <v>12</v>
      </c>
      <c r="B61" s="403"/>
      <c r="C61" s="404"/>
      <c r="D61" s="404"/>
      <c r="E61" s="295"/>
      <c r="F61" s="295"/>
      <c r="G61" s="295"/>
      <c r="H61" s="295"/>
      <c r="I61" s="296"/>
    </row>
    <row r="62" spans="1:25" ht="12.75" customHeight="1" x14ac:dyDescent="0.2">
      <c r="A62" s="381" t="s">
        <v>18</v>
      </c>
      <c r="B62" s="382"/>
      <c r="C62" s="307" t="s">
        <v>17</v>
      </c>
      <c r="D62" s="316"/>
      <c r="E62" s="295"/>
      <c r="F62" s="295"/>
      <c r="G62" s="295"/>
      <c r="H62" s="295"/>
      <c r="I62" s="296"/>
    </row>
    <row r="63" spans="1:25" ht="12.75" customHeight="1" x14ac:dyDescent="0.2">
      <c r="A63" s="381" t="s">
        <v>29</v>
      </c>
      <c r="B63" s="382"/>
      <c r="C63" s="307" t="s">
        <v>28</v>
      </c>
      <c r="D63" s="316"/>
      <c r="E63" s="295"/>
      <c r="F63" s="295"/>
      <c r="G63" s="295"/>
      <c r="H63" s="295"/>
      <c r="I63" s="296"/>
    </row>
    <row r="64" spans="1:25" ht="15" customHeight="1" x14ac:dyDescent="0.2">
      <c r="A64" s="372" t="s">
        <v>283</v>
      </c>
      <c r="B64" s="373"/>
      <c r="C64" s="374"/>
      <c r="D64" s="375"/>
      <c r="E64" s="295"/>
      <c r="F64" s="295"/>
      <c r="G64" s="295"/>
      <c r="H64" s="295"/>
      <c r="I64" s="296"/>
    </row>
    <row r="65" spans="1:9" ht="12.75" customHeight="1" x14ac:dyDescent="0.2">
      <c r="A65" s="372" t="s">
        <v>338</v>
      </c>
      <c r="B65" s="373"/>
      <c r="C65" s="374"/>
      <c r="D65" s="375"/>
      <c r="E65" s="295"/>
      <c r="F65" s="295"/>
      <c r="G65" s="295"/>
      <c r="H65" s="295"/>
      <c r="I65" s="296"/>
    </row>
    <row r="66" spans="1:9" ht="12.75" customHeight="1" x14ac:dyDescent="0.2">
      <c r="A66" s="376" t="s">
        <v>294</v>
      </c>
      <c r="B66" s="377"/>
      <c r="C66" s="319" t="s">
        <v>27</v>
      </c>
      <c r="D66" s="320">
        <f>IF(D38=0,0,Auxiliar!E149)</f>
        <v>6.7443460055109519</v>
      </c>
      <c r="E66" s="295"/>
      <c r="F66" s="295"/>
      <c r="G66" s="295"/>
      <c r="H66" s="295"/>
      <c r="I66" s="296"/>
    </row>
    <row r="67" spans="1:9" ht="12.75" customHeight="1" thickBot="1" x14ac:dyDescent="0.25">
      <c r="A67" s="310"/>
      <c r="B67" s="311"/>
      <c r="C67" s="312"/>
      <c r="D67" s="312"/>
      <c r="E67" s="312"/>
      <c r="F67" s="313"/>
      <c r="G67" s="313"/>
      <c r="H67" s="314"/>
      <c r="I67" s="315"/>
    </row>
    <row r="68" spans="1:9" ht="12.75" customHeight="1" x14ac:dyDescent="0.2">
      <c r="A68" s="401"/>
      <c r="B68" s="401"/>
      <c r="C68" s="401"/>
      <c r="D68" s="401"/>
      <c r="E68" s="401"/>
      <c r="F68" s="401"/>
      <c r="G68" s="401"/>
      <c r="H68" s="401"/>
      <c r="I68" s="401"/>
    </row>
    <row r="69" spans="1:9" ht="12.75" customHeight="1" x14ac:dyDescent="0.2">
      <c r="A69" s="401"/>
      <c r="B69" s="401"/>
      <c r="C69" s="401"/>
      <c r="D69" s="401"/>
      <c r="E69" s="401"/>
      <c r="F69" s="401"/>
      <c r="G69" s="401"/>
      <c r="H69" s="401"/>
      <c r="I69" s="401"/>
    </row>
    <row r="70" spans="1:9" ht="12.75" customHeight="1" x14ac:dyDescent="0.2">
      <c r="A70" s="401"/>
      <c r="B70" s="401"/>
      <c r="C70" s="401"/>
      <c r="D70" s="401"/>
      <c r="E70" s="401"/>
      <c r="F70" s="401"/>
      <c r="G70" s="401"/>
      <c r="H70" s="401"/>
      <c r="I70" s="401"/>
    </row>
    <row r="71" spans="1:9" ht="12.75" customHeight="1" x14ac:dyDescent="0.2">
      <c r="A71" s="401"/>
      <c r="B71" s="401"/>
      <c r="C71" s="401"/>
      <c r="D71" s="401"/>
      <c r="E71" s="401"/>
      <c r="F71" s="401"/>
      <c r="G71" s="401"/>
      <c r="H71" s="401"/>
      <c r="I71" s="401"/>
    </row>
    <row r="72" spans="1:9" ht="12.75" customHeight="1" x14ac:dyDescent="0.2"/>
    <row r="73" spans="1:9" ht="12.75" customHeight="1" x14ac:dyDescent="0.2"/>
    <row r="74" spans="1:9" ht="12.75" customHeight="1" x14ac:dyDescent="0.2"/>
    <row r="75" spans="1:9" ht="12.75" customHeight="1" x14ac:dyDescent="0.2"/>
    <row r="76" spans="1:9" ht="12.75" customHeight="1" x14ac:dyDescent="0.2"/>
    <row r="77" spans="1:9" ht="12.75" customHeight="1" x14ac:dyDescent="0.2"/>
    <row r="78" spans="1:9" ht="12.75" customHeight="1" x14ac:dyDescent="0.2"/>
    <row r="79" spans="1:9" ht="12.75" customHeight="1" x14ac:dyDescent="0.2"/>
    <row r="80" spans="1:9"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12.75" customHeight="1" x14ac:dyDescent="0.2"/>
    <row r="92" ht="12.75" customHeight="1" x14ac:dyDescent="0.2"/>
    <row r="93" ht="12.75" customHeight="1" x14ac:dyDescent="0.2"/>
    <row r="94" ht="12.75" customHeight="1" x14ac:dyDescent="0.2"/>
    <row r="95" ht="12.75" customHeight="1" x14ac:dyDescent="0.2"/>
    <row r="96"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row r="158" ht="12.75" customHeight="1" x14ac:dyDescent="0.2"/>
    <row r="159" ht="12.75" customHeight="1" x14ac:dyDescent="0.2"/>
    <row r="160"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row r="169" ht="12.75" customHeight="1" x14ac:dyDescent="0.2"/>
    <row r="170" ht="12.75" customHeight="1" x14ac:dyDescent="0.2"/>
    <row r="171" ht="12.75" customHeight="1" x14ac:dyDescent="0.2"/>
    <row r="172" ht="12.75" customHeight="1" x14ac:dyDescent="0.2"/>
    <row r="173" ht="12.75" customHeight="1" x14ac:dyDescent="0.2"/>
    <row r="174" ht="12.75" customHeight="1" x14ac:dyDescent="0.2"/>
    <row r="175" ht="12.75" customHeight="1" x14ac:dyDescent="0.2"/>
    <row r="176"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ht="12.75" customHeight="1" x14ac:dyDescent="0.2"/>
    <row r="194" ht="12.75" customHeight="1" x14ac:dyDescent="0.2"/>
    <row r="195" ht="12.75" customHeight="1" x14ac:dyDescent="0.2"/>
    <row r="196" ht="12.75" customHeight="1" x14ac:dyDescent="0.2"/>
    <row r="197" ht="12.75" customHeight="1" x14ac:dyDescent="0.2"/>
    <row r="198" ht="12.75" customHeight="1" x14ac:dyDescent="0.2"/>
    <row r="199" ht="12.75" customHeight="1" x14ac:dyDescent="0.2"/>
    <row r="200" ht="12.75" customHeight="1" x14ac:dyDescent="0.2"/>
    <row r="201" ht="12.75" customHeight="1" x14ac:dyDescent="0.2"/>
    <row r="202" ht="12.75" customHeight="1" x14ac:dyDescent="0.2"/>
    <row r="203" ht="12.75" customHeight="1" x14ac:dyDescent="0.2"/>
    <row r="204" ht="12.75" customHeight="1" x14ac:dyDescent="0.2"/>
    <row r="205" ht="12.75" customHeight="1" x14ac:dyDescent="0.2"/>
    <row r="206" ht="12.75" customHeight="1" x14ac:dyDescent="0.2"/>
    <row r="207" ht="12.75" customHeight="1" x14ac:dyDescent="0.2"/>
    <row r="208" ht="12.75" customHeight="1" x14ac:dyDescent="0.2"/>
    <row r="209" ht="12.75" customHeight="1" x14ac:dyDescent="0.2"/>
    <row r="210" ht="12.75" customHeight="1" x14ac:dyDescent="0.2"/>
    <row r="211" ht="12.75" customHeight="1" x14ac:dyDescent="0.2"/>
    <row r="212" ht="12.75" customHeight="1" x14ac:dyDescent="0.2"/>
    <row r="213" ht="12.75" customHeight="1" x14ac:dyDescent="0.2"/>
    <row r="214" ht="12.75" customHeight="1" x14ac:dyDescent="0.2"/>
    <row r="215" ht="12.75" customHeight="1" x14ac:dyDescent="0.2"/>
    <row r="216" ht="12.75" customHeight="1" x14ac:dyDescent="0.2"/>
    <row r="217" ht="12.75" customHeight="1" x14ac:dyDescent="0.2"/>
    <row r="218" ht="12.75" customHeight="1" x14ac:dyDescent="0.2"/>
    <row r="219" ht="12.75" customHeight="1" x14ac:dyDescent="0.2"/>
    <row r="220" ht="12.75" customHeight="1" x14ac:dyDescent="0.2"/>
    <row r="221" ht="12.75" customHeight="1" x14ac:dyDescent="0.2"/>
    <row r="222" ht="12.75" customHeight="1" x14ac:dyDescent="0.2"/>
    <row r="223" ht="12.75" customHeight="1" x14ac:dyDescent="0.2"/>
    <row r="224" ht="12.75" customHeight="1" x14ac:dyDescent="0.2"/>
    <row r="225" ht="12.75" customHeight="1" x14ac:dyDescent="0.2"/>
    <row r="226" ht="12.75" customHeight="1" x14ac:dyDescent="0.2"/>
    <row r="227" ht="12.75" customHeight="1" x14ac:dyDescent="0.2"/>
    <row r="228" ht="12.75" customHeight="1" x14ac:dyDescent="0.2"/>
    <row r="229" ht="12.75" customHeight="1" x14ac:dyDescent="0.2"/>
    <row r="230" ht="12.75" customHeight="1" x14ac:dyDescent="0.2"/>
    <row r="231" ht="12.75" customHeight="1" x14ac:dyDescent="0.2"/>
    <row r="232" ht="12.75" customHeight="1" x14ac:dyDescent="0.2"/>
    <row r="233" ht="12.75" customHeight="1" x14ac:dyDescent="0.2"/>
    <row r="234" ht="12.75" customHeight="1" x14ac:dyDescent="0.2"/>
    <row r="235" ht="12.75" customHeight="1" x14ac:dyDescent="0.2"/>
    <row r="236" ht="12.75" customHeight="1" x14ac:dyDescent="0.2"/>
    <row r="237" ht="12.75" customHeight="1" x14ac:dyDescent="0.2"/>
    <row r="238" ht="12.75" customHeight="1" x14ac:dyDescent="0.2"/>
    <row r="239" ht="12.75" customHeight="1" x14ac:dyDescent="0.2"/>
    <row r="240" ht="12.75" customHeight="1" x14ac:dyDescent="0.2"/>
    <row r="241" ht="12.75" customHeight="1" x14ac:dyDescent="0.2"/>
    <row r="242" ht="12.75" customHeight="1" x14ac:dyDescent="0.2"/>
    <row r="243" ht="12.75" customHeight="1" x14ac:dyDescent="0.2"/>
    <row r="244" ht="12.75" customHeight="1" x14ac:dyDescent="0.2"/>
    <row r="245" ht="12.75" customHeight="1" x14ac:dyDescent="0.2"/>
    <row r="246" ht="12.75" customHeight="1" x14ac:dyDescent="0.2"/>
    <row r="247" ht="12.75" customHeight="1" x14ac:dyDescent="0.2"/>
    <row r="248" ht="12.75" customHeight="1" x14ac:dyDescent="0.2"/>
    <row r="249" ht="12.75" customHeight="1" x14ac:dyDescent="0.2"/>
    <row r="250" ht="12.75" customHeight="1" x14ac:dyDescent="0.2"/>
    <row r="251" ht="12.75" customHeight="1" x14ac:dyDescent="0.2"/>
    <row r="252" ht="12.75" customHeight="1" x14ac:dyDescent="0.2"/>
    <row r="253" ht="12.75" customHeight="1" x14ac:dyDescent="0.2"/>
    <row r="254" ht="12.75" customHeight="1" x14ac:dyDescent="0.2"/>
    <row r="255" ht="12.75" customHeight="1" x14ac:dyDescent="0.2"/>
    <row r="256" ht="12.75" customHeight="1" x14ac:dyDescent="0.2"/>
    <row r="257" ht="12.75" customHeight="1" x14ac:dyDescent="0.2"/>
    <row r="258" ht="12.75" customHeight="1" x14ac:dyDescent="0.2"/>
    <row r="259" ht="12.75" customHeight="1" x14ac:dyDescent="0.2"/>
    <row r="260" ht="12.75" customHeight="1" x14ac:dyDescent="0.2"/>
    <row r="261" ht="12.75" customHeight="1" x14ac:dyDescent="0.2"/>
    <row r="262" ht="12.75" customHeight="1" x14ac:dyDescent="0.2"/>
    <row r="263" ht="12.75" customHeight="1" x14ac:dyDescent="0.2"/>
    <row r="264" ht="12.75" customHeight="1" x14ac:dyDescent="0.2"/>
    <row r="265" ht="12.75" customHeight="1" x14ac:dyDescent="0.2"/>
    <row r="266" ht="12.75" customHeight="1" x14ac:dyDescent="0.2"/>
    <row r="267" ht="12.75" customHeight="1" x14ac:dyDescent="0.2"/>
    <row r="268" ht="12.75" customHeight="1" x14ac:dyDescent="0.2"/>
    <row r="269" ht="12.75" customHeight="1" x14ac:dyDescent="0.2"/>
    <row r="270" ht="12.75" customHeight="1" x14ac:dyDescent="0.2"/>
    <row r="271" ht="12.75" customHeight="1" x14ac:dyDescent="0.2"/>
    <row r="272" ht="12.75" customHeight="1" x14ac:dyDescent="0.2"/>
    <row r="273" ht="12.75" customHeight="1" x14ac:dyDescent="0.2"/>
    <row r="274" ht="12.75" customHeight="1" x14ac:dyDescent="0.2"/>
    <row r="275" ht="12.75" customHeight="1" x14ac:dyDescent="0.2"/>
    <row r="276" ht="12.75" customHeight="1" x14ac:dyDescent="0.2"/>
    <row r="277" ht="12.75" customHeight="1" x14ac:dyDescent="0.2"/>
    <row r="278" ht="12.75" customHeight="1" x14ac:dyDescent="0.2"/>
    <row r="279" ht="12.75" customHeight="1" x14ac:dyDescent="0.2"/>
    <row r="280" ht="12.75" customHeight="1" x14ac:dyDescent="0.2"/>
    <row r="281" ht="12.75" customHeight="1" x14ac:dyDescent="0.2"/>
    <row r="282" ht="12.75" customHeight="1" x14ac:dyDescent="0.2"/>
    <row r="283" ht="12.75" customHeight="1" x14ac:dyDescent="0.2"/>
    <row r="284" ht="12.75" customHeight="1" x14ac:dyDescent="0.2"/>
    <row r="285" ht="12.75" customHeight="1" x14ac:dyDescent="0.2"/>
    <row r="286" ht="12.75" customHeight="1" x14ac:dyDescent="0.2"/>
    <row r="287" ht="12.75" customHeight="1" x14ac:dyDescent="0.2"/>
    <row r="288" ht="12.75" customHeight="1" x14ac:dyDescent="0.2"/>
    <row r="289" ht="12.75" customHeight="1" x14ac:dyDescent="0.2"/>
    <row r="290" ht="12.75" customHeight="1" x14ac:dyDescent="0.2"/>
    <row r="291" ht="12.75" customHeight="1" x14ac:dyDescent="0.2"/>
    <row r="292" ht="12.75" customHeight="1" x14ac:dyDescent="0.2"/>
    <row r="293" ht="12.75" customHeight="1" x14ac:dyDescent="0.2"/>
    <row r="294" ht="12.75" customHeight="1" x14ac:dyDescent="0.2"/>
    <row r="295" ht="12.75" customHeight="1" x14ac:dyDescent="0.2"/>
    <row r="296" ht="12.75" customHeight="1" x14ac:dyDescent="0.2"/>
    <row r="297" ht="12.75" customHeight="1" x14ac:dyDescent="0.2"/>
    <row r="298" ht="12.75" customHeight="1" x14ac:dyDescent="0.2"/>
    <row r="299" ht="12.75" customHeight="1" x14ac:dyDescent="0.2"/>
    <row r="300" ht="12.75" customHeight="1" x14ac:dyDescent="0.2"/>
    <row r="301" ht="12.75" customHeight="1" x14ac:dyDescent="0.2"/>
    <row r="302" ht="12.75" customHeight="1" x14ac:dyDescent="0.2"/>
    <row r="303" ht="12.75" customHeight="1" x14ac:dyDescent="0.2"/>
    <row r="304" ht="12.75" customHeight="1" x14ac:dyDescent="0.2"/>
    <row r="305" ht="12.75" customHeight="1" x14ac:dyDescent="0.2"/>
    <row r="306" ht="12.75" customHeight="1" x14ac:dyDescent="0.2"/>
    <row r="307" ht="12.75" customHeight="1" x14ac:dyDescent="0.2"/>
    <row r="308" ht="12.75" customHeight="1" x14ac:dyDescent="0.2"/>
    <row r="309" ht="12.75" customHeight="1" x14ac:dyDescent="0.2"/>
    <row r="310" ht="12.75" customHeight="1" x14ac:dyDescent="0.2"/>
    <row r="311" ht="12.75" customHeight="1" x14ac:dyDescent="0.2"/>
    <row r="312" ht="12.75" customHeight="1" x14ac:dyDescent="0.2"/>
    <row r="313" ht="12.75" customHeight="1" x14ac:dyDescent="0.2"/>
    <row r="314" ht="12.75" customHeight="1" x14ac:dyDescent="0.2"/>
    <row r="315" ht="12.75" customHeight="1" x14ac:dyDescent="0.2"/>
    <row r="316" ht="12.75" customHeight="1" x14ac:dyDescent="0.2"/>
    <row r="317" ht="12.75" customHeight="1" x14ac:dyDescent="0.2"/>
    <row r="318" ht="12.75" customHeight="1" x14ac:dyDescent="0.2"/>
    <row r="319" ht="12.75" customHeight="1" x14ac:dyDescent="0.2"/>
    <row r="320" ht="12.75" customHeight="1" x14ac:dyDescent="0.2"/>
    <row r="321" ht="12.75" customHeight="1" x14ac:dyDescent="0.2"/>
    <row r="322" ht="12.75" customHeight="1" x14ac:dyDescent="0.2"/>
    <row r="323" ht="12.75" customHeight="1" x14ac:dyDescent="0.2"/>
    <row r="324" ht="12.75" customHeight="1" x14ac:dyDescent="0.2"/>
    <row r="325" ht="12.75" customHeight="1" x14ac:dyDescent="0.2"/>
    <row r="326" ht="12.75" customHeight="1" x14ac:dyDescent="0.2"/>
    <row r="327" ht="12.75" customHeight="1" x14ac:dyDescent="0.2"/>
    <row r="328" ht="12.75" customHeight="1" x14ac:dyDescent="0.2"/>
    <row r="329" ht="12.75" customHeight="1" x14ac:dyDescent="0.2"/>
    <row r="330" ht="12.75" customHeight="1" x14ac:dyDescent="0.2"/>
    <row r="331" ht="12.75" customHeight="1" x14ac:dyDescent="0.2"/>
    <row r="332" ht="12.75" customHeight="1" x14ac:dyDescent="0.2"/>
    <row r="333" ht="12.75" customHeight="1" x14ac:dyDescent="0.2"/>
    <row r="334" ht="12.75" customHeight="1" x14ac:dyDescent="0.2"/>
    <row r="335" ht="12.75" customHeight="1" x14ac:dyDescent="0.2"/>
    <row r="336" ht="12.75" customHeight="1" x14ac:dyDescent="0.2"/>
    <row r="337" ht="12.75" customHeight="1" x14ac:dyDescent="0.2"/>
    <row r="338" ht="12.75" customHeight="1" x14ac:dyDescent="0.2"/>
    <row r="339" ht="12.75" customHeight="1" x14ac:dyDescent="0.2"/>
    <row r="340" ht="12.75" customHeight="1" x14ac:dyDescent="0.2"/>
    <row r="341" ht="12.75" customHeight="1" x14ac:dyDescent="0.2"/>
    <row r="342" ht="12.75" customHeight="1" x14ac:dyDescent="0.2"/>
    <row r="343" ht="12.75" customHeight="1" x14ac:dyDescent="0.2"/>
    <row r="344" ht="12.75" customHeight="1" x14ac:dyDescent="0.2"/>
    <row r="345" ht="12.75" customHeight="1" x14ac:dyDescent="0.2"/>
    <row r="346" ht="12.75" customHeight="1" x14ac:dyDescent="0.2"/>
    <row r="347" ht="12.75" customHeight="1" x14ac:dyDescent="0.2"/>
    <row r="348" ht="12.75" customHeight="1" x14ac:dyDescent="0.2"/>
    <row r="349" ht="12.75" customHeight="1" x14ac:dyDescent="0.2"/>
    <row r="350" ht="12.75" customHeight="1" x14ac:dyDescent="0.2"/>
    <row r="351" ht="12.75" customHeight="1" x14ac:dyDescent="0.2"/>
    <row r="352" ht="12.75" customHeight="1" x14ac:dyDescent="0.2"/>
    <row r="353" ht="12.75" customHeight="1" x14ac:dyDescent="0.2"/>
    <row r="354" ht="12.75" customHeight="1" x14ac:dyDescent="0.2"/>
    <row r="355" ht="12.75" customHeight="1" x14ac:dyDescent="0.2"/>
    <row r="356" ht="12.75" customHeight="1" x14ac:dyDescent="0.2"/>
    <row r="357" ht="12.75" customHeight="1" x14ac:dyDescent="0.2"/>
    <row r="358" ht="12.75" customHeight="1" x14ac:dyDescent="0.2"/>
    <row r="359" ht="12.75" customHeight="1" x14ac:dyDescent="0.2"/>
    <row r="360" ht="12.75" customHeight="1" x14ac:dyDescent="0.2"/>
    <row r="361" ht="12.75" customHeight="1" x14ac:dyDescent="0.2"/>
    <row r="362" ht="12.75" customHeight="1" x14ac:dyDescent="0.2"/>
    <row r="363" ht="12.75" customHeight="1" x14ac:dyDescent="0.2"/>
    <row r="364" ht="12.75" customHeight="1" x14ac:dyDescent="0.2"/>
    <row r="365" ht="12.75" customHeight="1" x14ac:dyDescent="0.2"/>
    <row r="366" ht="12.75" customHeight="1" x14ac:dyDescent="0.2"/>
    <row r="367" ht="12.75" customHeight="1" x14ac:dyDescent="0.2"/>
    <row r="368" ht="12.75" customHeight="1" x14ac:dyDescent="0.2"/>
    <row r="369" ht="12.75" customHeight="1" x14ac:dyDescent="0.2"/>
    <row r="370" ht="12.75" customHeight="1" x14ac:dyDescent="0.2"/>
    <row r="371" ht="12.75" customHeight="1" x14ac:dyDescent="0.2"/>
    <row r="372" ht="12.75" customHeight="1" x14ac:dyDescent="0.2"/>
    <row r="373" ht="12.75" customHeight="1" x14ac:dyDescent="0.2"/>
    <row r="374" ht="12.75" customHeight="1" x14ac:dyDescent="0.2"/>
    <row r="375" ht="12.75" customHeight="1" x14ac:dyDescent="0.2"/>
    <row r="376" ht="12.75" customHeight="1" x14ac:dyDescent="0.2"/>
    <row r="377" ht="12.75" customHeight="1" x14ac:dyDescent="0.2"/>
    <row r="378" ht="12.75" customHeight="1" x14ac:dyDescent="0.2"/>
    <row r="379" ht="12.75" customHeight="1" x14ac:dyDescent="0.2"/>
    <row r="380" ht="12.75" customHeight="1" x14ac:dyDescent="0.2"/>
    <row r="381" ht="12.75" customHeight="1" x14ac:dyDescent="0.2"/>
    <row r="382" ht="12.75" customHeight="1" x14ac:dyDescent="0.2"/>
    <row r="383" ht="12.75" customHeight="1" x14ac:dyDescent="0.2"/>
    <row r="384" ht="12.75" customHeight="1" x14ac:dyDescent="0.2"/>
    <row r="385" ht="12.75" customHeight="1" x14ac:dyDescent="0.2"/>
    <row r="386" ht="12.75" customHeight="1" x14ac:dyDescent="0.2"/>
    <row r="387" ht="12.75" customHeight="1" x14ac:dyDescent="0.2"/>
    <row r="388" ht="12.75" customHeight="1" x14ac:dyDescent="0.2"/>
    <row r="389" ht="12.75" customHeight="1" x14ac:dyDescent="0.2"/>
    <row r="390" ht="12.75" customHeight="1" x14ac:dyDescent="0.2"/>
    <row r="391" ht="12.75" customHeight="1" x14ac:dyDescent="0.2"/>
    <row r="392" ht="12.75" customHeight="1" x14ac:dyDescent="0.2"/>
    <row r="393" ht="12.75" customHeight="1" x14ac:dyDescent="0.2"/>
    <row r="394" ht="12.75" customHeight="1" x14ac:dyDescent="0.2"/>
    <row r="395" ht="12.75" customHeight="1" x14ac:dyDescent="0.2"/>
    <row r="396" ht="12.75" customHeight="1" x14ac:dyDescent="0.2"/>
    <row r="397" ht="12.75" customHeight="1" x14ac:dyDescent="0.2"/>
    <row r="398" ht="12.75" customHeight="1" x14ac:dyDescent="0.2"/>
    <row r="399" ht="12.75" customHeight="1" x14ac:dyDescent="0.2"/>
    <row r="400" ht="12.75" customHeight="1" x14ac:dyDescent="0.2"/>
    <row r="401" ht="12.75" customHeight="1" x14ac:dyDescent="0.2"/>
    <row r="402" ht="12.75" customHeight="1" x14ac:dyDescent="0.2"/>
    <row r="403" ht="12.75" customHeight="1" x14ac:dyDescent="0.2"/>
    <row r="404" ht="12.75" customHeight="1" x14ac:dyDescent="0.2"/>
    <row r="405" ht="12.75" customHeight="1" x14ac:dyDescent="0.2"/>
    <row r="406" ht="12.75" customHeight="1" x14ac:dyDescent="0.2"/>
    <row r="407" ht="12.75" customHeight="1" x14ac:dyDescent="0.2"/>
    <row r="408" ht="12.75" customHeight="1" x14ac:dyDescent="0.2"/>
    <row r="409" ht="12.75" customHeight="1" x14ac:dyDescent="0.2"/>
    <row r="410" ht="12.75" customHeight="1" x14ac:dyDescent="0.2"/>
    <row r="411" ht="12.75" customHeight="1" x14ac:dyDescent="0.2"/>
    <row r="412" ht="12.75" customHeight="1" x14ac:dyDescent="0.2"/>
    <row r="413" ht="12.75" customHeight="1" x14ac:dyDescent="0.2"/>
    <row r="414" ht="12.75" customHeight="1" x14ac:dyDescent="0.2"/>
    <row r="415" ht="12.75" customHeight="1" x14ac:dyDescent="0.2"/>
    <row r="416" ht="12.75" customHeight="1" x14ac:dyDescent="0.2"/>
    <row r="417" ht="12.75" customHeight="1" x14ac:dyDescent="0.2"/>
    <row r="418" ht="12.75" customHeight="1" x14ac:dyDescent="0.2"/>
    <row r="419" ht="12.75" customHeight="1" x14ac:dyDescent="0.2"/>
    <row r="420" ht="12.75" customHeight="1" x14ac:dyDescent="0.2"/>
    <row r="421" ht="12.75" customHeight="1" x14ac:dyDescent="0.2"/>
    <row r="422" ht="12.75" customHeight="1" x14ac:dyDescent="0.2"/>
    <row r="423" ht="12.75" customHeight="1" x14ac:dyDescent="0.2"/>
    <row r="424" ht="12.75" customHeight="1" x14ac:dyDescent="0.2"/>
    <row r="425" ht="12.75" customHeight="1" x14ac:dyDescent="0.2"/>
    <row r="426" ht="12.75" customHeight="1" x14ac:dyDescent="0.2"/>
    <row r="427" ht="12.75" customHeight="1" x14ac:dyDescent="0.2"/>
    <row r="428" ht="12.75" customHeight="1" x14ac:dyDescent="0.2"/>
    <row r="429" ht="12.75" customHeight="1" x14ac:dyDescent="0.2"/>
    <row r="430" ht="12.75" customHeight="1" x14ac:dyDescent="0.2"/>
    <row r="431" ht="12.75" customHeight="1" x14ac:dyDescent="0.2"/>
    <row r="432" ht="12.75" customHeight="1" x14ac:dyDescent="0.2"/>
    <row r="433" ht="12.75" customHeight="1" x14ac:dyDescent="0.2"/>
    <row r="434" ht="12.75" customHeight="1" x14ac:dyDescent="0.2"/>
    <row r="435" ht="12.75" customHeight="1" x14ac:dyDescent="0.2"/>
    <row r="436" ht="12.75" customHeight="1" x14ac:dyDescent="0.2"/>
    <row r="437" ht="12.75" customHeight="1" x14ac:dyDescent="0.2"/>
    <row r="438" ht="12.75" customHeight="1" x14ac:dyDescent="0.2"/>
    <row r="439" ht="12.75" customHeight="1" x14ac:dyDescent="0.2"/>
    <row r="440" ht="12.75" customHeight="1" x14ac:dyDescent="0.2"/>
    <row r="441" ht="12.75" customHeight="1" x14ac:dyDescent="0.2"/>
    <row r="442" ht="12.75" customHeight="1" x14ac:dyDescent="0.2"/>
    <row r="443" ht="12.75" customHeight="1" x14ac:dyDescent="0.2"/>
    <row r="444" ht="12.75" customHeight="1" x14ac:dyDescent="0.2"/>
    <row r="445" ht="12.75" customHeight="1" x14ac:dyDescent="0.2"/>
    <row r="446" ht="12.75" customHeight="1" x14ac:dyDescent="0.2"/>
    <row r="447" ht="12.75" customHeight="1" x14ac:dyDescent="0.2"/>
    <row r="448" ht="12.75" customHeight="1" x14ac:dyDescent="0.2"/>
    <row r="449" ht="12.75" customHeight="1" x14ac:dyDescent="0.2"/>
    <row r="450" ht="12.75" customHeight="1" x14ac:dyDescent="0.2"/>
    <row r="451" ht="12.75" customHeight="1" x14ac:dyDescent="0.2"/>
    <row r="452" ht="12.75" customHeight="1" x14ac:dyDescent="0.2"/>
    <row r="453" ht="12.75" customHeight="1" x14ac:dyDescent="0.2"/>
    <row r="454" ht="12.75" customHeight="1" x14ac:dyDescent="0.2"/>
    <row r="455" ht="12.75" customHeight="1" x14ac:dyDescent="0.2"/>
    <row r="456" ht="12.75" customHeight="1" x14ac:dyDescent="0.2"/>
    <row r="457" ht="12.75" customHeight="1" x14ac:dyDescent="0.2"/>
    <row r="458" ht="12.75" customHeight="1" x14ac:dyDescent="0.2"/>
    <row r="459" ht="12.75" customHeight="1" x14ac:dyDescent="0.2"/>
    <row r="460" ht="12.75" customHeight="1" x14ac:dyDescent="0.2"/>
    <row r="461" ht="12.75" customHeight="1" x14ac:dyDescent="0.2"/>
    <row r="462" ht="12.75" customHeight="1" x14ac:dyDescent="0.2"/>
    <row r="463" ht="12.75" customHeight="1" x14ac:dyDescent="0.2"/>
    <row r="464" ht="12.75" customHeight="1" x14ac:dyDescent="0.2"/>
    <row r="465" ht="12.75" customHeight="1" x14ac:dyDescent="0.2"/>
    <row r="466" ht="12.75" customHeight="1" x14ac:dyDescent="0.2"/>
    <row r="467" ht="12.75" customHeight="1" x14ac:dyDescent="0.2"/>
    <row r="468" ht="12.75" customHeight="1" x14ac:dyDescent="0.2"/>
    <row r="469" ht="12.75" customHeight="1" x14ac:dyDescent="0.2"/>
    <row r="470" ht="12.75" customHeight="1" x14ac:dyDescent="0.2"/>
    <row r="471" ht="12.75" customHeight="1" x14ac:dyDescent="0.2"/>
    <row r="472" ht="12.75" customHeight="1" x14ac:dyDescent="0.2"/>
    <row r="473" ht="12.75" customHeight="1" x14ac:dyDescent="0.2"/>
    <row r="474" ht="12.75" customHeight="1" x14ac:dyDescent="0.2"/>
    <row r="475" ht="12.75" customHeight="1" x14ac:dyDescent="0.2"/>
    <row r="476" ht="12.75" customHeight="1" x14ac:dyDescent="0.2"/>
    <row r="477" ht="12.75" customHeight="1" x14ac:dyDescent="0.2"/>
    <row r="478" ht="12.75" customHeight="1" x14ac:dyDescent="0.2"/>
    <row r="479" ht="12.75" customHeight="1" x14ac:dyDescent="0.2"/>
    <row r="480" ht="12.75" customHeight="1" x14ac:dyDescent="0.2"/>
    <row r="481" ht="12.75" customHeight="1" x14ac:dyDescent="0.2"/>
    <row r="482" ht="12.75" customHeight="1" x14ac:dyDescent="0.2"/>
    <row r="483" ht="12.75" customHeight="1" x14ac:dyDescent="0.2"/>
    <row r="484" ht="12.75" customHeight="1" x14ac:dyDescent="0.2"/>
    <row r="485" ht="12.75" customHeight="1" x14ac:dyDescent="0.2"/>
    <row r="486" ht="12.75" customHeight="1" x14ac:dyDescent="0.2"/>
    <row r="487" ht="12.75" customHeight="1" x14ac:dyDescent="0.2"/>
    <row r="488" ht="12.75" customHeight="1" x14ac:dyDescent="0.2"/>
    <row r="489" ht="12.75" customHeight="1" x14ac:dyDescent="0.2"/>
    <row r="490" ht="12.75" customHeight="1" x14ac:dyDescent="0.2"/>
    <row r="491" ht="12.75" customHeight="1" x14ac:dyDescent="0.2"/>
    <row r="492" ht="12.75" customHeight="1" x14ac:dyDescent="0.2"/>
    <row r="493" ht="12.75" customHeight="1" x14ac:dyDescent="0.2"/>
    <row r="494" ht="12.75" customHeight="1" x14ac:dyDescent="0.2"/>
    <row r="495" ht="12.75" customHeight="1" x14ac:dyDescent="0.2"/>
    <row r="496" ht="12.75" customHeight="1" x14ac:dyDescent="0.2"/>
    <row r="497" ht="12.75" customHeight="1" x14ac:dyDescent="0.2"/>
    <row r="498" ht="12.75" customHeight="1" x14ac:dyDescent="0.2"/>
    <row r="499" ht="12.75" customHeight="1" x14ac:dyDescent="0.2"/>
    <row r="500" ht="12.75" customHeight="1" x14ac:dyDescent="0.2"/>
    <row r="501" ht="12.75" customHeight="1" x14ac:dyDescent="0.2"/>
    <row r="502" ht="12.75" customHeight="1" x14ac:dyDescent="0.2"/>
    <row r="503" ht="12.75" customHeight="1" x14ac:dyDescent="0.2"/>
    <row r="504" ht="12.75" customHeight="1" x14ac:dyDescent="0.2"/>
    <row r="505" ht="12.75" customHeight="1" x14ac:dyDescent="0.2"/>
    <row r="506" ht="12.75" customHeight="1" x14ac:dyDescent="0.2"/>
    <row r="507" ht="12.75" customHeight="1" x14ac:dyDescent="0.2"/>
    <row r="508" ht="12.75" customHeight="1" x14ac:dyDescent="0.2"/>
    <row r="509" ht="12.75" customHeight="1" x14ac:dyDescent="0.2"/>
    <row r="510" ht="12.75" customHeight="1" x14ac:dyDescent="0.2"/>
    <row r="511" ht="12.75" customHeight="1" x14ac:dyDescent="0.2"/>
    <row r="512" ht="12.75" customHeight="1" x14ac:dyDescent="0.2"/>
    <row r="513" ht="12.75" customHeight="1" x14ac:dyDescent="0.2"/>
    <row r="514" ht="12.75" customHeight="1" x14ac:dyDescent="0.2"/>
    <row r="515" ht="12.75" customHeight="1" x14ac:dyDescent="0.2"/>
    <row r="516" ht="12.75" customHeight="1" x14ac:dyDescent="0.2"/>
    <row r="517" ht="12.75" customHeight="1" x14ac:dyDescent="0.2"/>
    <row r="518" ht="12.75" customHeight="1" x14ac:dyDescent="0.2"/>
    <row r="519" ht="12.75" customHeight="1" x14ac:dyDescent="0.2"/>
    <row r="520" ht="12.75" customHeight="1" x14ac:dyDescent="0.2"/>
    <row r="521" ht="12.75" customHeight="1" x14ac:dyDescent="0.2"/>
    <row r="522" ht="12.75" customHeight="1" x14ac:dyDescent="0.2"/>
    <row r="523" ht="12.75" customHeight="1" x14ac:dyDescent="0.2"/>
    <row r="524" ht="12.75" customHeight="1" x14ac:dyDescent="0.2"/>
    <row r="525" ht="12.75" customHeight="1" x14ac:dyDescent="0.2"/>
    <row r="526" ht="12.75" customHeight="1" x14ac:dyDescent="0.2"/>
    <row r="527" ht="12.75" customHeight="1" x14ac:dyDescent="0.2"/>
    <row r="528" ht="12.75" customHeight="1" x14ac:dyDescent="0.2"/>
    <row r="529" ht="12.75" customHeight="1" x14ac:dyDescent="0.2"/>
    <row r="530" ht="12.75" customHeight="1" x14ac:dyDescent="0.2"/>
    <row r="531" ht="12.75" customHeight="1" x14ac:dyDescent="0.2"/>
    <row r="532" ht="12.75" customHeight="1" x14ac:dyDescent="0.2"/>
    <row r="533" ht="12.75" customHeight="1" x14ac:dyDescent="0.2"/>
    <row r="534" ht="12.75" customHeight="1" x14ac:dyDescent="0.2"/>
    <row r="535" ht="12.75" customHeight="1" x14ac:dyDescent="0.2"/>
    <row r="536" ht="12.75" customHeight="1" x14ac:dyDescent="0.2"/>
    <row r="537" ht="12.75" customHeight="1" x14ac:dyDescent="0.2"/>
    <row r="538" ht="12.75" customHeight="1" x14ac:dyDescent="0.2"/>
    <row r="539" ht="12.75" customHeight="1" x14ac:dyDescent="0.2"/>
    <row r="540" ht="12.75" customHeight="1" x14ac:dyDescent="0.2"/>
    <row r="541" ht="12.75" customHeight="1" x14ac:dyDescent="0.2"/>
    <row r="542" ht="12.75" customHeight="1" x14ac:dyDescent="0.2"/>
    <row r="543" ht="12.75" customHeight="1" x14ac:dyDescent="0.2"/>
    <row r="544" ht="12.75" customHeight="1" x14ac:dyDescent="0.2"/>
    <row r="545" ht="12.75" customHeight="1" x14ac:dyDescent="0.2"/>
    <row r="546" ht="12.75" customHeight="1" x14ac:dyDescent="0.2"/>
    <row r="547" ht="12.75" customHeight="1" x14ac:dyDescent="0.2"/>
    <row r="548" ht="12.75" customHeight="1" x14ac:dyDescent="0.2"/>
    <row r="549" ht="12.75" customHeight="1" x14ac:dyDescent="0.2"/>
    <row r="550" ht="12.75" customHeight="1" x14ac:dyDescent="0.2"/>
    <row r="551" ht="12.75" customHeight="1" x14ac:dyDescent="0.2"/>
    <row r="552" ht="12.75" customHeight="1" x14ac:dyDescent="0.2"/>
    <row r="553" ht="12.75" customHeight="1" x14ac:dyDescent="0.2"/>
    <row r="554" ht="12.75" customHeight="1" x14ac:dyDescent="0.2"/>
    <row r="555" ht="12.75" customHeight="1" x14ac:dyDescent="0.2"/>
    <row r="556" ht="12.75" customHeight="1" x14ac:dyDescent="0.2"/>
    <row r="557" ht="12.75" customHeight="1" x14ac:dyDescent="0.2"/>
    <row r="558" ht="12.75" customHeight="1" x14ac:dyDescent="0.2"/>
    <row r="559" ht="12.75" customHeight="1" x14ac:dyDescent="0.2"/>
    <row r="560" ht="12.75" customHeight="1" x14ac:dyDescent="0.2"/>
    <row r="561" ht="12.75" customHeight="1" x14ac:dyDescent="0.2"/>
    <row r="562" ht="12.75" customHeight="1" x14ac:dyDescent="0.2"/>
    <row r="563" ht="12.75" customHeight="1" x14ac:dyDescent="0.2"/>
    <row r="564" ht="12.75" customHeight="1" x14ac:dyDescent="0.2"/>
    <row r="565" ht="12.75" customHeight="1" x14ac:dyDescent="0.2"/>
    <row r="566" ht="12.75" customHeight="1" x14ac:dyDescent="0.2"/>
    <row r="567" ht="12.75" customHeight="1" x14ac:dyDescent="0.2"/>
    <row r="568" ht="12.75" customHeight="1" x14ac:dyDescent="0.2"/>
    <row r="569" ht="12.75" customHeight="1" x14ac:dyDescent="0.2"/>
    <row r="570" ht="12.75" customHeight="1" x14ac:dyDescent="0.2"/>
    <row r="571" ht="12.75" customHeight="1" x14ac:dyDescent="0.2"/>
    <row r="572" ht="12.75" customHeight="1" x14ac:dyDescent="0.2"/>
    <row r="573" ht="12.75" customHeight="1" x14ac:dyDescent="0.2"/>
    <row r="574" ht="12.75" customHeight="1" x14ac:dyDescent="0.2"/>
    <row r="575" ht="12.75" customHeight="1" x14ac:dyDescent="0.2"/>
    <row r="576" ht="12.75" customHeight="1" x14ac:dyDescent="0.2"/>
    <row r="577" ht="12.75" customHeight="1" x14ac:dyDescent="0.2"/>
    <row r="578" ht="12.75" customHeight="1" x14ac:dyDescent="0.2"/>
    <row r="579" ht="12.75" customHeight="1" x14ac:dyDescent="0.2"/>
    <row r="580" ht="12.75" customHeight="1" x14ac:dyDescent="0.2"/>
    <row r="581" ht="12.75" customHeight="1" x14ac:dyDescent="0.2"/>
    <row r="582" ht="12.75" customHeight="1" x14ac:dyDescent="0.2"/>
    <row r="583" ht="12.75" customHeight="1" x14ac:dyDescent="0.2"/>
    <row r="584" ht="12.75" customHeight="1" x14ac:dyDescent="0.2"/>
    <row r="585" ht="12.75" customHeight="1" x14ac:dyDescent="0.2"/>
    <row r="586" ht="12.75" customHeight="1" x14ac:dyDescent="0.2"/>
    <row r="587" ht="12.75" customHeight="1" x14ac:dyDescent="0.2"/>
    <row r="588" ht="12.75" customHeight="1" x14ac:dyDescent="0.2"/>
    <row r="589" ht="12.75" customHeight="1" x14ac:dyDescent="0.2"/>
    <row r="590" ht="12.75" customHeight="1" x14ac:dyDescent="0.2"/>
    <row r="591" ht="12.75" customHeight="1" x14ac:dyDescent="0.2"/>
    <row r="592" ht="12.75" customHeight="1" x14ac:dyDescent="0.2"/>
    <row r="593" ht="12.75" customHeight="1" x14ac:dyDescent="0.2"/>
    <row r="594" ht="12.75" customHeight="1" x14ac:dyDescent="0.2"/>
    <row r="595" ht="12.75" customHeight="1" x14ac:dyDescent="0.2"/>
    <row r="596" ht="12.75" customHeight="1" x14ac:dyDescent="0.2"/>
    <row r="597" ht="12.75" customHeight="1" x14ac:dyDescent="0.2"/>
    <row r="598" ht="12.75" customHeight="1" x14ac:dyDescent="0.2"/>
    <row r="599" ht="12.75" customHeight="1" x14ac:dyDescent="0.2"/>
    <row r="600" ht="12.75" customHeight="1" x14ac:dyDescent="0.2"/>
    <row r="601" ht="12.75" customHeight="1" x14ac:dyDescent="0.2"/>
    <row r="602" ht="12.75" customHeight="1" x14ac:dyDescent="0.2"/>
    <row r="603" ht="12.75" customHeight="1" x14ac:dyDescent="0.2"/>
    <row r="604" ht="12.75" customHeight="1" x14ac:dyDescent="0.2"/>
    <row r="605" ht="12.75" customHeight="1" x14ac:dyDescent="0.2"/>
    <row r="606" ht="12.75" customHeight="1" x14ac:dyDescent="0.2"/>
    <row r="607" ht="12.75" customHeight="1" x14ac:dyDescent="0.2"/>
    <row r="608" ht="12.75" customHeight="1" x14ac:dyDescent="0.2"/>
    <row r="609" ht="12.75" customHeight="1" x14ac:dyDescent="0.2"/>
    <row r="610" ht="12.75" customHeight="1" x14ac:dyDescent="0.2"/>
    <row r="611" ht="12.75" customHeight="1" x14ac:dyDescent="0.2"/>
    <row r="612" ht="12.75" customHeight="1" x14ac:dyDescent="0.2"/>
    <row r="613" ht="12.75" customHeight="1" x14ac:dyDescent="0.2"/>
    <row r="614" ht="12.75" customHeight="1" x14ac:dyDescent="0.2"/>
    <row r="615" ht="12.75" customHeight="1" x14ac:dyDescent="0.2"/>
    <row r="616" ht="12.75" customHeight="1" x14ac:dyDescent="0.2"/>
    <row r="617" ht="12.75" customHeight="1" x14ac:dyDescent="0.2"/>
    <row r="618" ht="12.75" customHeight="1" x14ac:dyDescent="0.2"/>
    <row r="619" ht="12.75" customHeight="1" x14ac:dyDescent="0.2"/>
    <row r="620" ht="12.75" customHeight="1" x14ac:dyDescent="0.2"/>
    <row r="621" ht="12.75" customHeight="1" x14ac:dyDescent="0.2"/>
    <row r="622" ht="12.75" customHeight="1" x14ac:dyDescent="0.2"/>
    <row r="623" ht="12.75" customHeight="1" x14ac:dyDescent="0.2"/>
    <row r="624" ht="12.75" customHeight="1" x14ac:dyDescent="0.2"/>
    <row r="625" ht="12.75" customHeight="1" x14ac:dyDescent="0.2"/>
    <row r="626" ht="12.75" customHeight="1" x14ac:dyDescent="0.2"/>
    <row r="627" ht="12.75" customHeight="1" x14ac:dyDescent="0.2"/>
    <row r="628" ht="12.75" customHeight="1" x14ac:dyDescent="0.2"/>
    <row r="629" ht="12.75" customHeight="1" x14ac:dyDescent="0.2"/>
    <row r="630" ht="12.75" customHeight="1" x14ac:dyDescent="0.2"/>
    <row r="631" ht="12.75" customHeight="1" x14ac:dyDescent="0.2"/>
    <row r="632" ht="12.75" customHeight="1" x14ac:dyDescent="0.2"/>
    <row r="633" ht="12.75" customHeight="1" x14ac:dyDescent="0.2"/>
    <row r="634" ht="12.75" customHeight="1" x14ac:dyDescent="0.2"/>
    <row r="635" ht="12.75" customHeight="1" x14ac:dyDescent="0.2"/>
    <row r="636" ht="12.75" customHeight="1" x14ac:dyDescent="0.2"/>
    <row r="637" ht="12.75" customHeight="1" x14ac:dyDescent="0.2"/>
    <row r="638" ht="12.75" customHeight="1" x14ac:dyDescent="0.2"/>
    <row r="639" ht="12.75" customHeight="1" x14ac:dyDescent="0.2"/>
    <row r="640" ht="12.75" customHeight="1" x14ac:dyDescent="0.2"/>
    <row r="641" ht="12.75" customHeight="1" x14ac:dyDescent="0.2"/>
    <row r="642" ht="12.75" customHeight="1" x14ac:dyDescent="0.2"/>
    <row r="643" ht="12.75" customHeight="1" x14ac:dyDescent="0.2"/>
    <row r="644" ht="12.75" customHeight="1" x14ac:dyDescent="0.2"/>
    <row r="645" ht="12.75" customHeight="1" x14ac:dyDescent="0.2"/>
    <row r="646" ht="12.75" customHeight="1" x14ac:dyDescent="0.2"/>
    <row r="647" ht="12.75" customHeight="1" x14ac:dyDescent="0.2"/>
    <row r="648" ht="12.75" customHeight="1" x14ac:dyDescent="0.2"/>
    <row r="649" ht="12.75" customHeight="1" x14ac:dyDescent="0.2"/>
    <row r="650" ht="12.75" customHeight="1" x14ac:dyDescent="0.2"/>
    <row r="651" ht="12.75" customHeight="1" x14ac:dyDescent="0.2"/>
    <row r="652" ht="12.75" customHeight="1" x14ac:dyDescent="0.2"/>
    <row r="653" ht="12.75" customHeight="1" x14ac:dyDescent="0.2"/>
    <row r="654" ht="12.75" customHeight="1" x14ac:dyDescent="0.2"/>
    <row r="655" ht="12.75" customHeight="1" x14ac:dyDescent="0.2"/>
    <row r="656" ht="12.75" customHeight="1" x14ac:dyDescent="0.2"/>
    <row r="657" ht="12.75" customHeight="1" x14ac:dyDescent="0.2"/>
    <row r="658" ht="12.75" customHeight="1" x14ac:dyDescent="0.2"/>
    <row r="659" ht="12.75" customHeight="1" x14ac:dyDescent="0.2"/>
    <row r="660" ht="12.75" customHeight="1" x14ac:dyDescent="0.2"/>
    <row r="661" ht="12.75" customHeight="1" x14ac:dyDescent="0.2"/>
    <row r="662" ht="12.75" customHeight="1" x14ac:dyDescent="0.2"/>
    <row r="663" ht="12.75" customHeight="1" x14ac:dyDescent="0.2"/>
    <row r="664" ht="12.75" customHeight="1" x14ac:dyDescent="0.2"/>
    <row r="665" ht="12.75" customHeight="1" x14ac:dyDescent="0.2"/>
    <row r="666" ht="12.75" customHeight="1" x14ac:dyDescent="0.2"/>
    <row r="667" ht="12.75" customHeight="1" x14ac:dyDescent="0.2"/>
    <row r="668" ht="12.75" customHeight="1" x14ac:dyDescent="0.2"/>
    <row r="669" ht="12.75" customHeight="1" x14ac:dyDescent="0.2"/>
    <row r="670" ht="12.75" customHeight="1" x14ac:dyDescent="0.2"/>
    <row r="671" ht="12.75" customHeight="1" x14ac:dyDescent="0.2"/>
    <row r="672" ht="12.75" customHeight="1" x14ac:dyDescent="0.2"/>
    <row r="673" ht="12.75" customHeight="1" x14ac:dyDescent="0.2"/>
    <row r="674" ht="12.75" customHeight="1" x14ac:dyDescent="0.2"/>
    <row r="675" ht="12.75" customHeight="1" x14ac:dyDescent="0.2"/>
    <row r="676" ht="12.75" customHeight="1" x14ac:dyDescent="0.2"/>
    <row r="677" ht="12.75" customHeight="1" x14ac:dyDescent="0.2"/>
    <row r="678" ht="12.75" customHeight="1" x14ac:dyDescent="0.2"/>
    <row r="679" ht="12.75" customHeight="1" x14ac:dyDescent="0.2"/>
    <row r="680" ht="12.75" customHeight="1" x14ac:dyDescent="0.2"/>
    <row r="681" ht="12.75" customHeight="1" x14ac:dyDescent="0.2"/>
    <row r="682" ht="12.75" customHeight="1" x14ac:dyDescent="0.2"/>
    <row r="683" ht="12.75" customHeight="1" x14ac:dyDescent="0.2"/>
    <row r="684" ht="12.75" customHeight="1" x14ac:dyDescent="0.2"/>
    <row r="685" ht="12.75" customHeight="1" x14ac:dyDescent="0.2"/>
    <row r="686" ht="12.75" customHeight="1" x14ac:dyDescent="0.2"/>
    <row r="687" ht="12.75" customHeight="1" x14ac:dyDescent="0.2"/>
    <row r="688" ht="12.75" customHeight="1" x14ac:dyDescent="0.2"/>
    <row r="689" ht="12.75" customHeight="1" x14ac:dyDescent="0.2"/>
    <row r="690" ht="12.75" customHeight="1" x14ac:dyDescent="0.2"/>
    <row r="691" ht="12.75" customHeight="1" x14ac:dyDescent="0.2"/>
    <row r="692" ht="12.75" customHeight="1" x14ac:dyDescent="0.2"/>
    <row r="693" ht="12.75" customHeight="1" x14ac:dyDescent="0.2"/>
    <row r="694" ht="12.75" customHeight="1" x14ac:dyDescent="0.2"/>
    <row r="695" ht="12.75" customHeight="1" x14ac:dyDescent="0.2"/>
    <row r="696" ht="12.75" customHeight="1" x14ac:dyDescent="0.2"/>
    <row r="697" ht="12.75" customHeight="1" x14ac:dyDescent="0.2"/>
    <row r="698" ht="12.75" customHeight="1" x14ac:dyDescent="0.2"/>
    <row r="699" ht="12.75" customHeight="1" x14ac:dyDescent="0.2"/>
    <row r="700" ht="12.75" customHeight="1" x14ac:dyDescent="0.2"/>
    <row r="701" ht="12.75" customHeight="1" x14ac:dyDescent="0.2"/>
    <row r="702" ht="12.75" customHeight="1" x14ac:dyDescent="0.2"/>
    <row r="703" ht="12.75" customHeight="1" x14ac:dyDescent="0.2"/>
    <row r="704" ht="12.75" customHeight="1" x14ac:dyDescent="0.2"/>
    <row r="705" ht="12.75" customHeight="1" x14ac:dyDescent="0.2"/>
    <row r="706" ht="12.75" customHeight="1" x14ac:dyDescent="0.2"/>
    <row r="707" ht="12.75" customHeight="1" x14ac:dyDescent="0.2"/>
    <row r="708" ht="12.75" customHeight="1" x14ac:dyDescent="0.2"/>
    <row r="709" ht="12.75" customHeight="1" x14ac:dyDescent="0.2"/>
    <row r="710" ht="12.75" customHeight="1" x14ac:dyDescent="0.2"/>
    <row r="711" ht="12.75" customHeight="1" x14ac:dyDescent="0.2"/>
    <row r="712" ht="12.75" customHeight="1" x14ac:dyDescent="0.2"/>
    <row r="713" ht="12.75" customHeight="1" x14ac:dyDescent="0.2"/>
    <row r="714" ht="12.75" customHeight="1" x14ac:dyDescent="0.2"/>
    <row r="715" ht="12.75" customHeight="1" x14ac:dyDescent="0.2"/>
    <row r="716" ht="12.75" customHeight="1" x14ac:dyDescent="0.2"/>
    <row r="717" ht="12.75" customHeight="1" x14ac:dyDescent="0.2"/>
    <row r="718" ht="12.75" customHeight="1" x14ac:dyDescent="0.2"/>
    <row r="719" ht="12.75" customHeight="1" x14ac:dyDescent="0.2"/>
    <row r="720" ht="12.75" customHeight="1" x14ac:dyDescent="0.2"/>
    <row r="721" ht="12.75" customHeight="1" x14ac:dyDescent="0.2"/>
    <row r="722" ht="12.75" customHeight="1" x14ac:dyDescent="0.2"/>
    <row r="723" ht="12.75" customHeight="1" x14ac:dyDescent="0.2"/>
    <row r="724" ht="12.75" customHeight="1" x14ac:dyDescent="0.2"/>
    <row r="725" ht="12.75" customHeight="1" x14ac:dyDescent="0.2"/>
    <row r="726" ht="12.75" customHeight="1" x14ac:dyDescent="0.2"/>
    <row r="727" ht="12.75" customHeight="1" x14ac:dyDescent="0.2"/>
    <row r="728" ht="12.75" customHeight="1" x14ac:dyDescent="0.2"/>
    <row r="729" ht="12.75" customHeight="1" x14ac:dyDescent="0.2"/>
    <row r="730" ht="12.75" customHeight="1" x14ac:dyDescent="0.2"/>
    <row r="731" ht="12.75" customHeight="1" x14ac:dyDescent="0.2"/>
    <row r="732" ht="12.75" customHeight="1" x14ac:dyDescent="0.2"/>
    <row r="733" ht="12.75" customHeight="1" x14ac:dyDescent="0.2"/>
    <row r="734" ht="12.75" customHeight="1" x14ac:dyDescent="0.2"/>
    <row r="735" ht="12.75" customHeight="1" x14ac:dyDescent="0.2"/>
    <row r="736" ht="12.75" customHeight="1" x14ac:dyDescent="0.2"/>
    <row r="737" ht="12.75" customHeight="1" x14ac:dyDescent="0.2"/>
    <row r="738" ht="12.75" customHeight="1" x14ac:dyDescent="0.2"/>
    <row r="739" ht="12.75" customHeight="1" x14ac:dyDescent="0.2"/>
    <row r="740" ht="12.75" customHeight="1" x14ac:dyDescent="0.2"/>
    <row r="741" ht="12.75" customHeight="1" x14ac:dyDescent="0.2"/>
    <row r="742" ht="12.75" customHeight="1" x14ac:dyDescent="0.2"/>
    <row r="743" ht="12.75" customHeight="1" x14ac:dyDescent="0.2"/>
    <row r="744" ht="12.75" customHeight="1" x14ac:dyDescent="0.2"/>
    <row r="745" ht="12.75" customHeight="1" x14ac:dyDescent="0.2"/>
    <row r="746" ht="12.75" customHeight="1" x14ac:dyDescent="0.2"/>
    <row r="747" ht="12.75" customHeight="1" x14ac:dyDescent="0.2"/>
    <row r="748" ht="12.75" customHeight="1" x14ac:dyDescent="0.2"/>
    <row r="749" ht="12.75" customHeight="1" x14ac:dyDescent="0.2"/>
    <row r="750" ht="12.75" customHeight="1" x14ac:dyDescent="0.2"/>
    <row r="751" ht="12.75" customHeight="1" x14ac:dyDescent="0.2"/>
    <row r="752" ht="12.75" customHeight="1" x14ac:dyDescent="0.2"/>
    <row r="753" ht="12.75" customHeight="1" x14ac:dyDescent="0.2"/>
    <row r="754" ht="12.75" customHeight="1" x14ac:dyDescent="0.2"/>
    <row r="755" ht="12.75" customHeight="1" x14ac:dyDescent="0.2"/>
    <row r="756" ht="12.75" customHeight="1" x14ac:dyDescent="0.2"/>
    <row r="757" ht="12.75" customHeight="1" x14ac:dyDescent="0.2"/>
    <row r="758" ht="12.75" customHeight="1" x14ac:dyDescent="0.2"/>
    <row r="759" ht="12.75" customHeight="1" x14ac:dyDescent="0.2"/>
    <row r="760" ht="12.75" customHeight="1" x14ac:dyDescent="0.2"/>
    <row r="761" ht="12.75" customHeight="1" x14ac:dyDescent="0.2"/>
    <row r="762" ht="12.75" customHeight="1" x14ac:dyDescent="0.2"/>
    <row r="763" ht="12.75" customHeight="1" x14ac:dyDescent="0.2"/>
    <row r="764" ht="12.75" customHeight="1" x14ac:dyDescent="0.2"/>
    <row r="765" ht="12.75" customHeight="1" x14ac:dyDescent="0.2"/>
    <row r="766" ht="12.75" customHeight="1" x14ac:dyDescent="0.2"/>
    <row r="767" ht="12.75" customHeight="1" x14ac:dyDescent="0.2"/>
    <row r="768" ht="12.75" customHeight="1" x14ac:dyDescent="0.2"/>
    <row r="769" ht="12.75" customHeight="1" x14ac:dyDescent="0.2"/>
    <row r="770" ht="12.75" customHeight="1" x14ac:dyDescent="0.2"/>
    <row r="771" ht="12.75" customHeight="1" x14ac:dyDescent="0.2"/>
    <row r="772" ht="12.75" customHeight="1" x14ac:dyDescent="0.2"/>
    <row r="773" ht="12.75" customHeight="1" x14ac:dyDescent="0.2"/>
    <row r="774" ht="12.75" customHeight="1" x14ac:dyDescent="0.2"/>
    <row r="775" ht="12.75" customHeight="1" x14ac:dyDescent="0.2"/>
    <row r="776" ht="12.75" customHeight="1" x14ac:dyDescent="0.2"/>
    <row r="777" ht="12.75" customHeight="1" x14ac:dyDescent="0.2"/>
    <row r="778" ht="12.75" customHeight="1" x14ac:dyDescent="0.2"/>
    <row r="779" ht="12.75" customHeight="1" x14ac:dyDescent="0.2"/>
    <row r="780" ht="12.75" customHeight="1" x14ac:dyDescent="0.2"/>
    <row r="781" ht="12.75" customHeight="1" x14ac:dyDescent="0.2"/>
    <row r="782" ht="12.75" customHeight="1" x14ac:dyDescent="0.2"/>
    <row r="783" ht="12.75" customHeight="1" x14ac:dyDescent="0.2"/>
    <row r="784" ht="12.75" customHeight="1" x14ac:dyDescent="0.2"/>
    <row r="785" ht="12.75" customHeight="1" x14ac:dyDescent="0.2"/>
    <row r="786" ht="12.75" customHeight="1" x14ac:dyDescent="0.2"/>
    <row r="787" ht="12.75" customHeight="1" x14ac:dyDescent="0.2"/>
    <row r="788" ht="12.75" customHeight="1" x14ac:dyDescent="0.2"/>
    <row r="789" ht="12.75" customHeight="1" x14ac:dyDescent="0.2"/>
    <row r="790" ht="12.75" customHeight="1" x14ac:dyDescent="0.2"/>
    <row r="791" ht="12.75" customHeight="1" x14ac:dyDescent="0.2"/>
    <row r="792" ht="12.75" customHeight="1" x14ac:dyDescent="0.2"/>
    <row r="793" ht="12.75" customHeight="1" x14ac:dyDescent="0.2"/>
    <row r="794" ht="12.75" customHeight="1" x14ac:dyDescent="0.2"/>
    <row r="795" ht="12.75" customHeight="1" x14ac:dyDescent="0.2"/>
    <row r="796" ht="12.75" customHeight="1" x14ac:dyDescent="0.2"/>
    <row r="797" ht="12.75" customHeight="1" x14ac:dyDescent="0.2"/>
    <row r="798" ht="12.75" customHeight="1" x14ac:dyDescent="0.2"/>
    <row r="799" ht="12.75" customHeight="1" x14ac:dyDescent="0.2"/>
    <row r="800" ht="12.75" customHeight="1" x14ac:dyDescent="0.2"/>
    <row r="801" ht="12.75" customHeight="1" x14ac:dyDescent="0.2"/>
    <row r="802" ht="12.75" customHeight="1" x14ac:dyDescent="0.2"/>
    <row r="803" ht="12.75" customHeight="1" x14ac:dyDescent="0.2"/>
    <row r="804" ht="12.75" customHeight="1" x14ac:dyDescent="0.2"/>
    <row r="805" ht="12.75" customHeight="1" x14ac:dyDescent="0.2"/>
    <row r="806" ht="12.75" customHeight="1" x14ac:dyDescent="0.2"/>
    <row r="807" ht="12.75" customHeight="1" x14ac:dyDescent="0.2"/>
    <row r="808" ht="12.75" customHeight="1" x14ac:dyDescent="0.2"/>
    <row r="809" ht="12.75" customHeight="1" x14ac:dyDescent="0.2"/>
    <row r="810" ht="12.75" customHeight="1" x14ac:dyDescent="0.2"/>
    <row r="811" ht="12.75" customHeight="1" x14ac:dyDescent="0.2"/>
    <row r="812" ht="12.75" customHeight="1" x14ac:dyDescent="0.2"/>
    <row r="813" ht="12.75" customHeight="1" x14ac:dyDescent="0.2"/>
    <row r="814" ht="12.75" customHeight="1" x14ac:dyDescent="0.2"/>
    <row r="815" ht="12.75" customHeight="1" x14ac:dyDescent="0.2"/>
    <row r="816" ht="12.75" customHeight="1" x14ac:dyDescent="0.2"/>
    <row r="817" ht="12.75" customHeight="1" x14ac:dyDescent="0.2"/>
    <row r="818" ht="12.75" customHeight="1" x14ac:dyDescent="0.2"/>
    <row r="819" ht="12.75" customHeight="1" x14ac:dyDescent="0.2"/>
    <row r="820" ht="12.75" customHeight="1" x14ac:dyDescent="0.2"/>
    <row r="821" ht="12.75" customHeight="1" x14ac:dyDescent="0.2"/>
    <row r="822" ht="12.75" customHeight="1" x14ac:dyDescent="0.2"/>
    <row r="823" ht="12.75" customHeight="1" x14ac:dyDescent="0.2"/>
    <row r="824" ht="12.75" customHeight="1" x14ac:dyDescent="0.2"/>
    <row r="825" ht="12.75" customHeight="1" x14ac:dyDescent="0.2"/>
    <row r="826" ht="12.75" customHeight="1" x14ac:dyDescent="0.2"/>
    <row r="827" ht="12.75" customHeight="1" x14ac:dyDescent="0.2"/>
    <row r="828" ht="12.75" customHeight="1" x14ac:dyDescent="0.2"/>
    <row r="829" ht="12.75" customHeight="1" x14ac:dyDescent="0.2"/>
    <row r="830" ht="12.75" customHeight="1" x14ac:dyDescent="0.2"/>
    <row r="831" ht="12.75" customHeight="1" x14ac:dyDescent="0.2"/>
    <row r="832" ht="12.75" customHeight="1" x14ac:dyDescent="0.2"/>
    <row r="833" ht="12.75" customHeight="1" x14ac:dyDescent="0.2"/>
    <row r="834" ht="12.75" customHeight="1" x14ac:dyDescent="0.2"/>
    <row r="835" ht="12.75" customHeight="1" x14ac:dyDescent="0.2"/>
    <row r="836" ht="12.75" customHeight="1" x14ac:dyDescent="0.2"/>
    <row r="837" ht="12.75" customHeight="1" x14ac:dyDescent="0.2"/>
    <row r="838" ht="12.75" customHeight="1" x14ac:dyDescent="0.2"/>
    <row r="839" ht="12.75" customHeight="1" x14ac:dyDescent="0.2"/>
    <row r="840" ht="12.75" customHeight="1" x14ac:dyDescent="0.2"/>
    <row r="841" ht="12.75" customHeight="1" x14ac:dyDescent="0.2"/>
    <row r="842" ht="12.75" customHeight="1" x14ac:dyDescent="0.2"/>
    <row r="843" ht="12.75" customHeight="1" x14ac:dyDescent="0.2"/>
    <row r="844" ht="12.75" customHeight="1" x14ac:dyDescent="0.2"/>
    <row r="845" ht="12.75" customHeight="1" x14ac:dyDescent="0.2"/>
    <row r="846" ht="12.75" customHeight="1" x14ac:dyDescent="0.2"/>
    <row r="847" ht="12.75" customHeight="1" x14ac:dyDescent="0.2"/>
    <row r="848" ht="12.75" customHeight="1" x14ac:dyDescent="0.2"/>
    <row r="849" ht="12.75" customHeight="1" x14ac:dyDescent="0.2"/>
    <row r="850" ht="12.75" customHeight="1" x14ac:dyDescent="0.2"/>
    <row r="851" ht="12.75" customHeight="1" x14ac:dyDescent="0.2"/>
    <row r="852" ht="12.75" customHeight="1" x14ac:dyDescent="0.2"/>
    <row r="853" ht="12.75" customHeight="1" x14ac:dyDescent="0.2"/>
    <row r="854" ht="12.75" customHeight="1" x14ac:dyDescent="0.2"/>
    <row r="855" ht="12.75" customHeight="1" x14ac:dyDescent="0.2"/>
    <row r="856" ht="12.75" customHeight="1" x14ac:dyDescent="0.2"/>
    <row r="857" ht="12.75" customHeight="1" x14ac:dyDescent="0.2"/>
    <row r="858" ht="12.75" customHeight="1" x14ac:dyDescent="0.2"/>
    <row r="859" ht="12.75" customHeight="1" x14ac:dyDescent="0.2"/>
    <row r="860" ht="12.75" customHeight="1" x14ac:dyDescent="0.2"/>
    <row r="861" ht="12.75" customHeight="1" x14ac:dyDescent="0.2"/>
    <row r="862" ht="12.75" customHeight="1" x14ac:dyDescent="0.2"/>
    <row r="863" ht="12.75" customHeight="1" x14ac:dyDescent="0.2"/>
    <row r="864" ht="12.75" customHeight="1" x14ac:dyDescent="0.2"/>
    <row r="865" ht="12.75" customHeight="1" x14ac:dyDescent="0.2"/>
    <row r="866" ht="12.75" customHeight="1" x14ac:dyDescent="0.2"/>
    <row r="867" ht="12.75" customHeight="1" x14ac:dyDescent="0.2"/>
    <row r="868" ht="12.75" customHeight="1" x14ac:dyDescent="0.2"/>
    <row r="869" ht="12.75" customHeight="1" x14ac:dyDescent="0.2"/>
    <row r="870" ht="12.75" customHeight="1" x14ac:dyDescent="0.2"/>
    <row r="871" ht="12.75" customHeight="1" x14ac:dyDescent="0.2"/>
    <row r="872" ht="12.75" customHeight="1" x14ac:dyDescent="0.2"/>
    <row r="873" ht="12.75" customHeight="1" x14ac:dyDescent="0.2"/>
    <row r="874" ht="12.75" customHeight="1" x14ac:dyDescent="0.2"/>
    <row r="875" ht="12.75" customHeight="1" x14ac:dyDescent="0.2"/>
    <row r="876" ht="12.75" customHeight="1" x14ac:dyDescent="0.2"/>
    <row r="877" ht="12.75" customHeight="1" x14ac:dyDescent="0.2"/>
    <row r="878" ht="12.75" customHeight="1" x14ac:dyDescent="0.2"/>
    <row r="879" ht="12.75" customHeight="1" x14ac:dyDescent="0.2"/>
    <row r="880" ht="12.75" customHeight="1" x14ac:dyDescent="0.2"/>
    <row r="881" ht="12.75" customHeight="1" x14ac:dyDescent="0.2"/>
    <row r="882" ht="12.75" customHeight="1" x14ac:dyDescent="0.2"/>
    <row r="883" ht="12.75" customHeight="1" x14ac:dyDescent="0.2"/>
    <row r="884" ht="12.75" customHeight="1" x14ac:dyDescent="0.2"/>
    <row r="885" ht="12.75" customHeight="1" x14ac:dyDescent="0.2"/>
    <row r="886" ht="12.75" customHeight="1" x14ac:dyDescent="0.2"/>
    <row r="887" ht="12.75" customHeight="1" x14ac:dyDescent="0.2"/>
    <row r="888" ht="12.75" customHeight="1" x14ac:dyDescent="0.2"/>
    <row r="889" ht="12.75" customHeight="1" x14ac:dyDescent="0.2"/>
    <row r="890" ht="12.75" customHeight="1" x14ac:dyDescent="0.2"/>
    <row r="891" ht="12.75" customHeight="1" x14ac:dyDescent="0.2"/>
    <row r="892" ht="12.75" customHeight="1" x14ac:dyDescent="0.2"/>
    <row r="893" ht="12.75" customHeight="1" x14ac:dyDescent="0.2"/>
    <row r="894" ht="12.75" customHeight="1" x14ac:dyDescent="0.2"/>
    <row r="895" ht="12.75" customHeight="1" x14ac:dyDescent="0.2"/>
    <row r="896" ht="12.75" customHeight="1" x14ac:dyDescent="0.2"/>
    <row r="897" ht="12.75" customHeight="1" x14ac:dyDescent="0.2"/>
    <row r="898" ht="12.75" customHeight="1" x14ac:dyDescent="0.2"/>
    <row r="899" ht="12.75" customHeight="1" x14ac:dyDescent="0.2"/>
    <row r="900" ht="12.75" customHeight="1" x14ac:dyDescent="0.2"/>
    <row r="901" ht="12.75" customHeight="1" x14ac:dyDescent="0.2"/>
    <row r="902" ht="12.75" customHeight="1" x14ac:dyDescent="0.2"/>
    <row r="903" ht="12.75" customHeight="1" x14ac:dyDescent="0.2"/>
    <row r="904" ht="12.75" customHeight="1" x14ac:dyDescent="0.2"/>
    <row r="905" ht="12.75" customHeight="1" x14ac:dyDescent="0.2"/>
    <row r="906" ht="12.75" customHeight="1" x14ac:dyDescent="0.2"/>
    <row r="907" ht="12.75" customHeight="1" x14ac:dyDescent="0.2"/>
    <row r="908" ht="12.75" customHeight="1" x14ac:dyDescent="0.2"/>
    <row r="909" ht="12.75" customHeight="1" x14ac:dyDescent="0.2"/>
    <row r="910" ht="12.75" customHeight="1" x14ac:dyDescent="0.2"/>
    <row r="911" ht="12.75" customHeight="1" x14ac:dyDescent="0.2"/>
    <row r="912" ht="12.75" customHeight="1" x14ac:dyDescent="0.2"/>
    <row r="913" ht="12.75" customHeight="1" x14ac:dyDescent="0.2"/>
    <row r="914" ht="12.75" customHeight="1" x14ac:dyDescent="0.2"/>
    <row r="915" ht="12.75" customHeight="1" x14ac:dyDescent="0.2"/>
    <row r="916" ht="12.75" customHeight="1" x14ac:dyDescent="0.2"/>
    <row r="917" ht="12.75" customHeight="1" x14ac:dyDescent="0.2"/>
    <row r="918" ht="12.75" customHeight="1" x14ac:dyDescent="0.2"/>
    <row r="919" ht="12.75" customHeight="1" x14ac:dyDescent="0.2"/>
    <row r="920" ht="12.75" customHeight="1" x14ac:dyDescent="0.2"/>
    <row r="921" ht="12.75" customHeight="1" x14ac:dyDescent="0.2"/>
    <row r="922" ht="12.75" customHeight="1" x14ac:dyDescent="0.2"/>
    <row r="923" ht="12.75" customHeight="1" x14ac:dyDescent="0.2"/>
    <row r="924" ht="12.75" customHeight="1" x14ac:dyDescent="0.2"/>
    <row r="925" ht="12.75" customHeight="1" x14ac:dyDescent="0.2"/>
    <row r="926" ht="12.75" customHeight="1" x14ac:dyDescent="0.2"/>
    <row r="927" ht="12.75" customHeight="1" x14ac:dyDescent="0.2"/>
    <row r="928" ht="12.75" customHeight="1" x14ac:dyDescent="0.2"/>
    <row r="929" ht="12.75" customHeight="1" x14ac:dyDescent="0.2"/>
    <row r="930" ht="12.75" customHeight="1" x14ac:dyDescent="0.2"/>
    <row r="931" ht="12.75" customHeight="1" x14ac:dyDescent="0.2"/>
    <row r="932" ht="12.75" customHeight="1" x14ac:dyDescent="0.2"/>
    <row r="933" ht="12.75" customHeight="1" x14ac:dyDescent="0.2"/>
    <row r="934" ht="12.75" customHeight="1" x14ac:dyDescent="0.2"/>
    <row r="935" ht="12.75" customHeight="1" x14ac:dyDescent="0.2"/>
    <row r="936" ht="12.75" customHeight="1" x14ac:dyDescent="0.2"/>
    <row r="937" ht="12.75" customHeight="1" x14ac:dyDescent="0.2"/>
    <row r="938" ht="12.75" customHeight="1" x14ac:dyDescent="0.2"/>
    <row r="939" ht="12.75" customHeight="1" x14ac:dyDescent="0.2"/>
    <row r="940" ht="12.75" customHeight="1" x14ac:dyDescent="0.2"/>
    <row r="941" ht="12.75" customHeight="1" x14ac:dyDescent="0.2"/>
    <row r="942" ht="12.75" customHeight="1" x14ac:dyDescent="0.2"/>
    <row r="943" ht="12.75" customHeight="1" x14ac:dyDescent="0.2"/>
    <row r="944" ht="12.75" customHeight="1" x14ac:dyDescent="0.2"/>
    <row r="945" ht="12.75" customHeight="1" x14ac:dyDescent="0.2"/>
    <row r="946" ht="12.75" customHeight="1" x14ac:dyDescent="0.2"/>
    <row r="947" ht="12.75" customHeight="1" x14ac:dyDescent="0.2"/>
    <row r="948" ht="12.75" customHeight="1" x14ac:dyDescent="0.2"/>
    <row r="949" ht="12.75" customHeight="1" x14ac:dyDescent="0.2"/>
    <row r="950" ht="12.75" customHeight="1" x14ac:dyDescent="0.2"/>
    <row r="951" ht="12.75" customHeight="1" x14ac:dyDescent="0.2"/>
    <row r="952" ht="12.75" customHeight="1" x14ac:dyDescent="0.2"/>
    <row r="953" ht="12.75" customHeight="1" x14ac:dyDescent="0.2"/>
    <row r="954" ht="12.75" customHeight="1" x14ac:dyDescent="0.2"/>
    <row r="955" ht="12.75" customHeight="1" x14ac:dyDescent="0.2"/>
    <row r="956" ht="12.75" customHeight="1" x14ac:dyDescent="0.2"/>
    <row r="957" ht="12.75" customHeight="1" x14ac:dyDescent="0.2"/>
    <row r="958" ht="12.75" customHeight="1" x14ac:dyDescent="0.2"/>
    <row r="959" ht="12.75" customHeight="1" x14ac:dyDescent="0.2"/>
    <row r="960" ht="12.75" customHeight="1" x14ac:dyDescent="0.2"/>
    <row r="961" ht="12.75" customHeight="1" x14ac:dyDescent="0.2"/>
    <row r="962" ht="12.75" customHeight="1" x14ac:dyDescent="0.2"/>
    <row r="963" ht="12.75" customHeight="1" x14ac:dyDescent="0.2"/>
    <row r="964" ht="12.75" customHeight="1" x14ac:dyDescent="0.2"/>
    <row r="965" ht="12.75" customHeight="1" x14ac:dyDescent="0.2"/>
    <row r="966" ht="12.75" customHeight="1" x14ac:dyDescent="0.2"/>
    <row r="967" ht="12.75" customHeight="1" x14ac:dyDescent="0.2"/>
    <row r="968" ht="12.75" customHeight="1" x14ac:dyDescent="0.2"/>
    <row r="969" ht="12.75" customHeight="1" x14ac:dyDescent="0.2"/>
    <row r="970" ht="12.75" customHeight="1" x14ac:dyDescent="0.2"/>
    <row r="971" ht="12.75" customHeight="1" x14ac:dyDescent="0.2"/>
    <row r="972" ht="12.75" customHeight="1" x14ac:dyDescent="0.2"/>
    <row r="973" ht="12.75" customHeight="1" x14ac:dyDescent="0.2"/>
    <row r="974" ht="12.75" customHeight="1" x14ac:dyDescent="0.2"/>
    <row r="975" ht="12.75" customHeight="1" x14ac:dyDescent="0.2"/>
    <row r="976" ht="12.75" customHeight="1" x14ac:dyDescent="0.2"/>
    <row r="977" ht="12.75" customHeight="1" x14ac:dyDescent="0.2"/>
    <row r="978" ht="12.75" customHeight="1" x14ac:dyDescent="0.2"/>
    <row r="979" ht="12.75" customHeight="1" x14ac:dyDescent="0.2"/>
    <row r="980" ht="12.75" customHeight="1" x14ac:dyDescent="0.2"/>
    <row r="981" ht="12.75" customHeight="1" x14ac:dyDescent="0.2"/>
    <row r="982" ht="12.75" customHeight="1" x14ac:dyDescent="0.2"/>
    <row r="983" ht="12.75" customHeight="1" x14ac:dyDescent="0.2"/>
    <row r="984" ht="12.75" customHeight="1" x14ac:dyDescent="0.2"/>
    <row r="985" ht="12.75" customHeight="1" x14ac:dyDescent="0.2"/>
    <row r="986" ht="12.75" customHeight="1" x14ac:dyDescent="0.2"/>
    <row r="987" ht="12.75" customHeight="1" x14ac:dyDescent="0.2"/>
    <row r="988" ht="12.75" customHeight="1" x14ac:dyDescent="0.2"/>
    <row r="989" ht="12.75" customHeight="1" x14ac:dyDescent="0.2"/>
    <row r="990" ht="12.75" customHeight="1" x14ac:dyDescent="0.2"/>
    <row r="991" ht="12.75" customHeight="1" x14ac:dyDescent="0.2"/>
    <row r="992" ht="12.75" customHeight="1" x14ac:dyDescent="0.2"/>
    <row r="993" ht="12.75" customHeight="1" x14ac:dyDescent="0.2"/>
    <row r="994" ht="12.75" customHeight="1" x14ac:dyDescent="0.2"/>
    <row r="995" ht="12.75" customHeight="1" x14ac:dyDescent="0.2"/>
    <row r="996" ht="12.75" customHeight="1" x14ac:dyDescent="0.2"/>
    <row r="997" ht="12.75" customHeight="1" x14ac:dyDescent="0.2"/>
    <row r="998" ht="12.75" customHeight="1" x14ac:dyDescent="0.2"/>
    <row r="999" ht="12.75" customHeight="1" x14ac:dyDescent="0.2"/>
    <row r="1000" ht="12.75" customHeight="1" x14ac:dyDescent="0.2"/>
    <row r="1001" ht="12.75" customHeight="1" x14ac:dyDescent="0.2"/>
    <row r="1002" ht="12.75" customHeight="1" x14ac:dyDescent="0.2"/>
    <row r="1003" ht="12.75" customHeight="1" x14ac:dyDescent="0.2"/>
    <row r="1004" ht="12.75" customHeight="1" x14ac:dyDescent="0.2"/>
    <row r="1005" ht="12.75" customHeight="1" x14ac:dyDescent="0.2"/>
    <row r="1006" ht="12.75" customHeight="1" x14ac:dyDescent="0.2"/>
    <row r="1007" ht="12.75" customHeight="1" x14ac:dyDescent="0.2"/>
    <row r="1008" ht="12.75" customHeight="1" x14ac:dyDescent="0.2"/>
    <row r="1009" ht="12.75" customHeight="1" x14ac:dyDescent="0.2"/>
    <row r="1010" ht="12.75" customHeight="1" x14ac:dyDescent="0.2"/>
    <row r="1011" ht="12.75" customHeight="1" x14ac:dyDescent="0.2"/>
    <row r="1012" ht="12.75" customHeight="1" x14ac:dyDescent="0.2"/>
    <row r="1013" ht="12.75" customHeight="1" x14ac:dyDescent="0.2"/>
    <row r="1014" ht="12.75" customHeight="1" x14ac:dyDescent="0.2"/>
    <row r="1015" ht="12.75" customHeight="1" x14ac:dyDescent="0.2"/>
    <row r="1016" ht="12.75" customHeight="1" x14ac:dyDescent="0.2"/>
    <row r="1017" ht="12.75" customHeight="1" x14ac:dyDescent="0.2"/>
    <row r="1018" ht="12.75" customHeight="1" x14ac:dyDescent="0.2"/>
    <row r="1019" ht="12.75" customHeight="1" x14ac:dyDescent="0.2"/>
    <row r="1020" ht="12.75" customHeight="1" x14ac:dyDescent="0.2"/>
    <row r="1021" ht="12.75" customHeight="1" x14ac:dyDescent="0.2"/>
    <row r="1022" ht="12.75" customHeight="1" x14ac:dyDescent="0.2"/>
    <row r="1023" ht="12.75" customHeight="1" x14ac:dyDescent="0.2"/>
    <row r="1024" ht="12.75" customHeight="1" x14ac:dyDescent="0.2"/>
    <row r="1025" ht="12.75" customHeight="1" x14ac:dyDescent="0.2"/>
    <row r="1026" ht="12.75" customHeight="1" x14ac:dyDescent="0.2"/>
    <row r="1027" ht="12.75" customHeight="1" x14ac:dyDescent="0.2"/>
    <row r="1028" ht="12.75" customHeight="1" x14ac:dyDescent="0.2"/>
    <row r="1029" ht="12.75" customHeight="1" x14ac:dyDescent="0.2"/>
    <row r="1030" ht="12.75" customHeight="1" x14ac:dyDescent="0.2"/>
    <row r="1031" ht="12.75" customHeight="1" x14ac:dyDescent="0.2"/>
    <row r="1032" ht="12.75" customHeight="1" x14ac:dyDescent="0.2"/>
    <row r="1033" ht="12.75" customHeight="1" x14ac:dyDescent="0.2"/>
  </sheetData>
  <sheetProtection sheet="1" objects="1" scenarios="1"/>
  <mergeCells count="102">
    <mergeCell ref="A26:B26"/>
    <mergeCell ref="A32:B32"/>
    <mergeCell ref="A38:B38"/>
    <mergeCell ref="A45:B45"/>
    <mergeCell ref="A27:D27"/>
    <mergeCell ref="A25:B25"/>
    <mergeCell ref="C25:D25"/>
    <mergeCell ref="A31:B31"/>
    <mergeCell ref="C31:D31"/>
    <mergeCell ref="A28:B28"/>
    <mergeCell ref="C28:D28"/>
    <mergeCell ref="A29:B29"/>
    <mergeCell ref="A30:B30"/>
    <mergeCell ref="A33:D33"/>
    <mergeCell ref="A34:B34"/>
    <mergeCell ref="A35:B35"/>
    <mergeCell ref="A36:B36"/>
    <mergeCell ref="A37:B37"/>
    <mergeCell ref="E21:I21"/>
    <mergeCell ref="E11:I12"/>
    <mergeCell ref="A21:D21"/>
    <mergeCell ref="A20:B20"/>
    <mergeCell ref="E13:I14"/>
    <mergeCell ref="A22:B22"/>
    <mergeCell ref="A23:B23"/>
    <mergeCell ref="A24:B24"/>
    <mergeCell ref="C19:D19"/>
    <mergeCell ref="A19:B19"/>
    <mergeCell ref="C22:D22"/>
    <mergeCell ref="E24:I24"/>
    <mergeCell ref="A11:B11"/>
    <mergeCell ref="A12:B12"/>
    <mergeCell ref="E15:I15"/>
    <mergeCell ref="E9:I9"/>
    <mergeCell ref="A18:B18"/>
    <mergeCell ref="A15:D15"/>
    <mergeCell ref="A16:B16"/>
    <mergeCell ref="A17:B17"/>
    <mergeCell ref="A14:B14"/>
    <mergeCell ref="C16:D16"/>
    <mergeCell ref="A13:B13"/>
    <mergeCell ref="A10:D10"/>
    <mergeCell ref="E10:I10"/>
    <mergeCell ref="A68:I71"/>
    <mergeCell ref="A55:B55"/>
    <mergeCell ref="A61:B61"/>
    <mergeCell ref="A62:B62"/>
    <mergeCell ref="C61:D61"/>
    <mergeCell ref="A47:B47"/>
    <mergeCell ref="A48:B48"/>
    <mergeCell ref="A40:B40"/>
    <mergeCell ref="C40:D40"/>
    <mergeCell ref="A41:B41"/>
    <mergeCell ref="C47:D47"/>
    <mergeCell ref="A46:D46"/>
    <mergeCell ref="A66:B66"/>
    <mergeCell ref="A56:B56"/>
    <mergeCell ref="A63:B63"/>
    <mergeCell ref="A54:B54"/>
    <mergeCell ref="C54:D54"/>
    <mergeCell ref="A64:B64"/>
    <mergeCell ref="C57:D57"/>
    <mergeCell ref="C64:D64"/>
    <mergeCell ref="A60:D60"/>
    <mergeCell ref="A1:A4"/>
    <mergeCell ref="B1:E2"/>
    <mergeCell ref="B3:E4"/>
    <mergeCell ref="G1:I1"/>
    <mergeCell ref="F3:G3"/>
    <mergeCell ref="H3:I3"/>
    <mergeCell ref="F4:G4"/>
    <mergeCell ref="H4:I4"/>
    <mergeCell ref="A9:B9"/>
    <mergeCell ref="A5:I5"/>
    <mergeCell ref="B8:D8"/>
    <mergeCell ref="E8:G8"/>
    <mergeCell ref="H8:I8"/>
    <mergeCell ref="B6:D6"/>
    <mergeCell ref="E6:G6"/>
    <mergeCell ref="H6:I6"/>
    <mergeCell ref="B7:D7"/>
    <mergeCell ref="E7:G7"/>
    <mergeCell ref="H7:I7"/>
    <mergeCell ref="A50:B50"/>
    <mergeCell ref="A43:B43"/>
    <mergeCell ref="C43:D43"/>
    <mergeCell ref="C50:D50"/>
    <mergeCell ref="A39:D39"/>
    <mergeCell ref="A44:B44"/>
    <mergeCell ref="C44:D44"/>
    <mergeCell ref="A49:B49"/>
    <mergeCell ref="A42:B42"/>
    <mergeCell ref="A51:B51"/>
    <mergeCell ref="C51:D51"/>
    <mergeCell ref="C58:D58"/>
    <mergeCell ref="C65:D65"/>
    <mergeCell ref="A58:B58"/>
    <mergeCell ref="A65:B65"/>
    <mergeCell ref="A52:B52"/>
    <mergeCell ref="A59:B59"/>
    <mergeCell ref="A53:D53"/>
    <mergeCell ref="A57:B57"/>
  </mergeCells>
  <dataValidations count="5">
    <dataValidation type="list" allowBlank="1" showInputMessage="1" showErrorMessage="1" sqref="C28:D28 C22:D22 C40:D40 C47:D47 C54:D54 C61:D61 C16" xr:uid="{00000000-0002-0000-0000-000000000000}">
      <formula1>"Aéreo,Subterráneo"</formula1>
    </dataValidation>
    <dataValidation type="list" allowBlank="1" showInputMessage="1" showErrorMessage="1" sqref="C57:D57 C50:D50 C43:D43 C64:D64" xr:uid="{00000000-0002-0000-0000-000001000000}">
      <formula1>"Unipolar,Tetrapolar"</formula1>
    </dataValidation>
    <dataValidation type="list" allowBlank="1" showInputMessage="1" showErrorMessage="1" sqref="C19:D19 C25:D25 C31:D31" xr:uid="{00000000-0002-0000-0000-000002000000}">
      <formula1>"Cu,Al"</formula1>
    </dataValidation>
    <dataValidation type="list" allowBlank="1" showInputMessage="1" showErrorMessage="1" sqref="C65:D65 C44:D44 C51:D51 C58:D58" xr:uid="{00000000-0002-0000-0000-000003000000}">
      <formula1>"1,2,3,4"</formula1>
    </dataValidation>
    <dataValidation type="list" allowBlank="1" showInputMessage="1" showErrorMessage="1" sqref="D35" xr:uid="{00000000-0002-0000-0000-000004000000}">
      <formula1>"63,100,160,250,315,500,630,800,1000"</formula1>
    </dataValidation>
  </dataValidations>
  <printOptions horizontalCentered="1"/>
  <pageMargins left="0.78740157480314965" right="0.78740157480314965" top="0.59055118110236227" bottom="0.39370078740157483" header="0" footer="0"/>
  <pageSetup paperSize="9" scale="88" fitToHeight="0" orientation="portrait" r:id="rId1"/>
  <headerFooter>
    <oddFooter>&amp;CPágina &amp;P</oddFooter>
  </headerFooter>
  <colBreaks count="1" manualBreakCount="1">
    <brk id="9" max="1048575" man="1"/>
  </colBreaks>
  <ignoredErrors>
    <ignoredError sqref="D34 D36" unlocked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4"/>
  <dimension ref="C2:O42"/>
  <sheetViews>
    <sheetView topLeftCell="A7" workbookViewId="0">
      <selection activeCell="L38" sqref="L38"/>
    </sheetView>
  </sheetViews>
  <sheetFormatPr baseColWidth="10" defaultRowHeight="12.75" x14ac:dyDescent="0.2"/>
  <sheetData>
    <row r="2" spans="3:15" x14ac:dyDescent="0.2">
      <c r="C2" s="434" t="s">
        <v>339</v>
      </c>
      <c r="D2" s="434"/>
      <c r="E2" s="434"/>
      <c r="F2" s="434"/>
      <c r="G2" s="434"/>
      <c r="H2" s="434"/>
      <c r="I2" s="318"/>
      <c r="J2" s="434" t="s">
        <v>340</v>
      </c>
      <c r="K2" s="434"/>
      <c r="L2" s="434"/>
      <c r="M2" s="434"/>
      <c r="N2" s="434"/>
      <c r="O2" s="434"/>
    </row>
    <row r="33" spans="3:6" x14ac:dyDescent="0.2">
      <c r="C33" s="356" t="s">
        <v>341</v>
      </c>
      <c r="D33" s="356" t="s">
        <v>342</v>
      </c>
      <c r="E33" s="356" t="s">
        <v>343</v>
      </c>
      <c r="F33" s="356" t="s">
        <v>345</v>
      </c>
    </row>
    <row r="34" spans="3:6" x14ac:dyDescent="0.2">
      <c r="C34" s="356">
        <v>63</v>
      </c>
      <c r="D34" s="356">
        <v>270</v>
      </c>
      <c r="E34" s="360">
        <v>4</v>
      </c>
      <c r="F34" s="356">
        <v>0.4</v>
      </c>
    </row>
    <row r="35" spans="3:6" x14ac:dyDescent="0.2">
      <c r="C35" s="356">
        <v>100</v>
      </c>
      <c r="D35" s="356">
        <v>350</v>
      </c>
      <c r="E35" s="360">
        <v>4</v>
      </c>
      <c r="F35" s="356">
        <v>0.4</v>
      </c>
    </row>
    <row r="36" spans="3:6" x14ac:dyDescent="0.2">
      <c r="C36" s="356">
        <v>160</v>
      </c>
      <c r="D36" s="356">
        <v>500</v>
      </c>
      <c r="E36" s="360">
        <v>4</v>
      </c>
      <c r="F36" s="356">
        <v>0.4</v>
      </c>
    </row>
    <row r="37" spans="3:6" x14ac:dyDescent="0.2">
      <c r="C37" s="356">
        <v>250</v>
      </c>
      <c r="D37" s="356">
        <v>700</v>
      </c>
      <c r="E37" s="360">
        <v>4</v>
      </c>
      <c r="F37" s="356">
        <v>0.4</v>
      </c>
    </row>
    <row r="38" spans="3:6" x14ac:dyDescent="0.2">
      <c r="C38" s="356">
        <v>315</v>
      </c>
      <c r="D38" s="356">
        <v>850</v>
      </c>
      <c r="E38" s="360">
        <v>4</v>
      </c>
      <c r="F38" s="356">
        <v>0.4</v>
      </c>
    </row>
    <row r="39" spans="3:6" x14ac:dyDescent="0.2">
      <c r="C39" s="356">
        <v>500</v>
      </c>
      <c r="D39" s="356">
        <v>1200</v>
      </c>
      <c r="E39" s="360">
        <v>4</v>
      </c>
      <c r="F39" s="356">
        <v>0.4</v>
      </c>
    </row>
    <row r="40" spans="3:6" x14ac:dyDescent="0.2">
      <c r="C40" s="356">
        <v>630</v>
      </c>
      <c r="D40" s="356">
        <v>1650</v>
      </c>
      <c r="E40" s="360">
        <v>4</v>
      </c>
      <c r="F40" s="356">
        <v>0.4</v>
      </c>
    </row>
    <row r="41" spans="3:6" x14ac:dyDescent="0.2">
      <c r="C41" s="356">
        <v>800</v>
      </c>
      <c r="D41" s="356">
        <v>2000</v>
      </c>
      <c r="E41" s="360">
        <v>5</v>
      </c>
      <c r="F41" s="356">
        <v>0.4</v>
      </c>
    </row>
    <row r="42" spans="3:6" x14ac:dyDescent="0.2">
      <c r="C42" s="356">
        <v>1000</v>
      </c>
      <c r="D42" s="356">
        <v>2300</v>
      </c>
      <c r="E42" s="360">
        <v>5</v>
      </c>
      <c r="F42" s="356">
        <v>0.4</v>
      </c>
    </row>
  </sheetData>
  <sheetProtection sheet="1" objects="1" scenarios="1"/>
  <mergeCells count="2">
    <mergeCell ref="C2:H2"/>
    <mergeCell ref="J2:O2"/>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5"/>
  <dimension ref="A1:O150"/>
  <sheetViews>
    <sheetView zoomScale="85" zoomScaleNormal="85" workbookViewId="0">
      <selection activeCell="K22" sqref="K22"/>
    </sheetView>
  </sheetViews>
  <sheetFormatPr baseColWidth="10" defaultColWidth="11.42578125" defaultRowHeight="12.75" x14ac:dyDescent="0.2"/>
  <cols>
    <col min="2" max="2" width="25.85546875" bestFit="1" customWidth="1"/>
    <col min="4" max="4" width="24.7109375" bestFit="1" customWidth="1"/>
    <col min="5" max="5" width="12.28515625" customWidth="1"/>
    <col min="7" max="7" width="19.5703125" bestFit="1" customWidth="1"/>
    <col min="8" max="8" width="14.7109375" bestFit="1" customWidth="1"/>
    <col min="9" max="9" width="27.7109375" bestFit="1" customWidth="1"/>
    <col min="11" max="11" width="14" bestFit="1" customWidth="1"/>
  </cols>
  <sheetData>
    <row r="1" spans="1:11" x14ac:dyDescent="0.2">
      <c r="A1" s="12" t="s">
        <v>200</v>
      </c>
      <c r="B1" s="13"/>
      <c r="C1" s="13"/>
      <c r="D1" s="13"/>
      <c r="E1" s="13"/>
      <c r="F1" s="13"/>
      <c r="G1" s="13"/>
      <c r="H1" s="13"/>
      <c r="I1" s="13"/>
    </row>
    <row r="2" spans="1:11" x14ac:dyDescent="0.2">
      <c r="A2" s="8"/>
      <c r="B2" s="6"/>
      <c r="C2" s="6"/>
      <c r="D2" s="6"/>
      <c r="E2" s="6"/>
      <c r="F2" s="6"/>
      <c r="G2" s="6"/>
      <c r="H2" s="6"/>
      <c r="I2" s="6"/>
    </row>
    <row r="3" spans="1:11" x14ac:dyDescent="0.2">
      <c r="A3" s="8"/>
      <c r="B3" s="6"/>
      <c r="C3" s="6"/>
      <c r="D3" s="7" t="s">
        <v>8</v>
      </c>
      <c r="E3" s="297">
        <f>'CALCULO DE CORTOCIRCUITO'!D12</f>
        <v>350</v>
      </c>
      <c r="F3" s="11" t="s">
        <v>11</v>
      </c>
      <c r="G3" s="6"/>
      <c r="H3" s="6"/>
      <c r="I3" s="6"/>
    </row>
    <row r="4" spans="1:11" ht="15.75" x14ac:dyDescent="0.2">
      <c r="A4" s="8"/>
      <c r="B4" s="6"/>
      <c r="C4" s="6"/>
      <c r="D4" s="7" t="s">
        <v>31</v>
      </c>
      <c r="E4" s="298">
        <f>'CALCULO DE CORTOCIRCUITO'!D11</f>
        <v>13.2</v>
      </c>
      <c r="F4" s="11" t="s">
        <v>32</v>
      </c>
      <c r="G4" s="6"/>
      <c r="H4" s="6"/>
      <c r="I4" s="6"/>
      <c r="K4" s="306"/>
    </row>
    <row r="5" spans="1:11" x14ac:dyDescent="0.2">
      <c r="A5" s="8"/>
      <c r="B5" s="6"/>
      <c r="C5" s="6"/>
      <c r="D5" s="7"/>
      <c r="E5" s="6"/>
      <c r="F5" s="11"/>
      <c r="G5" s="6"/>
      <c r="H5" s="6"/>
      <c r="I5" s="6"/>
    </row>
    <row r="6" spans="1:11" x14ac:dyDescent="0.2">
      <c r="A6" s="8"/>
      <c r="B6" s="6"/>
      <c r="C6" s="6"/>
      <c r="D6" s="7"/>
      <c r="E6" s="19"/>
      <c r="F6" s="11"/>
      <c r="G6" s="6"/>
      <c r="H6" s="6"/>
      <c r="I6" s="6"/>
    </row>
    <row r="7" spans="1:11" x14ac:dyDescent="0.2">
      <c r="A7" s="8"/>
      <c r="B7" s="6"/>
      <c r="C7" s="6"/>
      <c r="D7" s="9" t="s">
        <v>187</v>
      </c>
      <c r="E7" s="366">
        <f>1.1*(E4)^2/E3</f>
        <v>0.54761142857142853</v>
      </c>
      <c r="F7" s="11" t="s">
        <v>190</v>
      </c>
      <c r="G7" s="6"/>
      <c r="H7" s="6"/>
      <c r="I7" s="6"/>
    </row>
    <row r="8" spans="1:11" x14ac:dyDescent="0.2">
      <c r="A8" s="8"/>
      <c r="B8" s="6"/>
      <c r="C8" s="6"/>
      <c r="D8" s="7" t="s">
        <v>188</v>
      </c>
      <c r="E8" s="366">
        <f>E7*0.995</f>
        <v>0.5448733714285714</v>
      </c>
      <c r="F8" s="11" t="s">
        <v>190</v>
      </c>
      <c r="G8" s="6"/>
      <c r="H8" s="6"/>
      <c r="I8" s="6"/>
    </row>
    <row r="9" spans="1:11" x14ac:dyDescent="0.2">
      <c r="A9" s="8"/>
      <c r="B9" s="6"/>
      <c r="C9" s="6"/>
      <c r="D9" s="7" t="s">
        <v>189</v>
      </c>
      <c r="E9" s="366">
        <f>E7*0.1</f>
        <v>5.4761142857142855E-2</v>
      </c>
      <c r="F9" s="11" t="s">
        <v>190</v>
      </c>
      <c r="G9" s="6"/>
      <c r="H9" s="6"/>
      <c r="I9" s="6"/>
    </row>
    <row r="10" spans="1:11" ht="14.25" x14ac:dyDescent="0.2">
      <c r="A10" s="8"/>
      <c r="B10" s="6"/>
      <c r="C10" s="6"/>
      <c r="D10" s="9" t="s">
        <v>202</v>
      </c>
      <c r="E10" s="10">
        <f>1.1*$E$4/(SQRT(3)*E7)</f>
        <v>15.308529864876443</v>
      </c>
      <c r="F10" s="11" t="s">
        <v>30</v>
      </c>
      <c r="G10" s="6"/>
      <c r="H10" s="6"/>
      <c r="I10" s="6"/>
    </row>
    <row r="11" spans="1:11" x14ac:dyDescent="0.2">
      <c r="A11" s="8"/>
      <c r="B11" s="6"/>
      <c r="C11" s="6"/>
      <c r="D11" s="7"/>
      <c r="E11" s="19"/>
      <c r="F11" s="11"/>
      <c r="G11" s="6"/>
      <c r="H11" s="6"/>
      <c r="I11" s="6"/>
    </row>
    <row r="12" spans="1:11" x14ac:dyDescent="0.2">
      <c r="A12" s="8"/>
      <c r="B12" s="6"/>
      <c r="C12" s="6"/>
      <c r="D12" s="7"/>
      <c r="E12" s="6"/>
      <c r="F12" s="11"/>
      <c r="G12" s="6"/>
      <c r="H12" s="6"/>
      <c r="I12" s="6"/>
    </row>
    <row r="13" spans="1:11" x14ac:dyDescent="0.2">
      <c r="A13" s="12" t="s">
        <v>239</v>
      </c>
      <c r="B13" s="13"/>
      <c r="C13" s="13"/>
      <c r="D13" s="13"/>
      <c r="E13" s="13"/>
      <c r="F13" s="13"/>
      <c r="G13" s="13"/>
      <c r="H13" s="13"/>
      <c r="I13" s="13"/>
    </row>
    <row r="14" spans="1:11" s="22" customFormat="1" x14ac:dyDescent="0.2">
      <c r="A14" s="18"/>
      <c r="B14" s="19"/>
      <c r="C14" s="19"/>
      <c r="D14" s="19"/>
      <c r="E14" s="19"/>
      <c r="F14" s="19"/>
      <c r="G14" s="19"/>
      <c r="H14" s="19"/>
      <c r="I14" s="19"/>
    </row>
    <row r="15" spans="1:11" x14ac:dyDescent="0.2">
      <c r="A15" s="8"/>
      <c r="B15" s="6"/>
      <c r="C15" s="6"/>
      <c r="D15" s="20" t="s">
        <v>191</v>
      </c>
      <c r="E15" s="305">
        <f>'CALCULO DE CORTOCIRCUITO'!D17</f>
        <v>0</v>
      </c>
      <c r="F15" s="21" t="s">
        <v>192</v>
      </c>
      <c r="G15" s="19"/>
      <c r="H15" s="6"/>
      <c r="I15" s="6"/>
    </row>
    <row r="16" spans="1:11" x14ac:dyDescent="0.2">
      <c r="A16" s="8"/>
      <c r="B16" s="6"/>
      <c r="C16" s="6"/>
      <c r="D16" s="299" t="s">
        <v>193</v>
      </c>
      <c r="E16" s="19">
        <f>'CALCULO DE CORTOCIRCUITO'!D18/1000</f>
        <v>0</v>
      </c>
      <c r="F16" s="21" t="s">
        <v>195</v>
      </c>
      <c r="G16" s="19"/>
      <c r="H16" s="6"/>
      <c r="I16" s="6"/>
    </row>
    <row r="17" spans="1:9" x14ac:dyDescent="0.2">
      <c r="A17" s="8"/>
      <c r="B17" s="6"/>
      <c r="C17" s="6"/>
      <c r="D17" s="299" t="s">
        <v>196</v>
      </c>
      <c r="E17" s="435">
        <f>'CALCULO DE CORTOCIRCUITO'!C16</f>
        <v>0</v>
      </c>
      <c r="F17" s="435"/>
      <c r="G17" s="19"/>
      <c r="H17" s="6"/>
      <c r="I17" s="6"/>
    </row>
    <row r="18" spans="1:9" x14ac:dyDescent="0.2">
      <c r="A18" s="8"/>
      <c r="B18" s="6"/>
      <c r="C18" s="6"/>
      <c r="D18" s="299" t="s">
        <v>334</v>
      </c>
      <c r="E18" s="435">
        <f>'CALCULO DE CORTOCIRCUITO'!C19</f>
        <v>0</v>
      </c>
      <c r="F18" s="435"/>
      <c r="G18" s="19"/>
      <c r="H18" s="6"/>
      <c r="I18" s="6"/>
    </row>
    <row r="19" spans="1:9" x14ac:dyDescent="0.2">
      <c r="A19" s="8"/>
      <c r="B19" s="6"/>
      <c r="C19" s="6"/>
      <c r="D19" s="20" t="s">
        <v>197</v>
      </c>
      <c r="E19" s="19">
        <f>IF(E16=0,0,IF(E17="Aéreo",VLOOKUP(E15,'DATOS CONDUCTORES'!F335:I340,4,FALSE),IF(E18="Cu",VLOOKUP(E15,'DATOS CONDUCTORES'!F247:I256,4,FALSE),VLOOKUP(E15,'DATOS CONDUCTORES'!F267:I276,4,FALSE))))</f>
        <v>0</v>
      </c>
      <c r="F19" s="21" t="s">
        <v>194</v>
      </c>
      <c r="G19" s="19"/>
      <c r="H19" s="6"/>
      <c r="I19" s="6"/>
    </row>
    <row r="20" spans="1:9" x14ac:dyDescent="0.2">
      <c r="A20" s="8"/>
      <c r="B20" s="6"/>
      <c r="C20" s="6"/>
      <c r="D20" s="20" t="s">
        <v>198</v>
      </c>
      <c r="E20" s="19">
        <f>IF(E16=0,0,IF(E17="Aéreo",VLOOKUP(E15,'DATOS CONDUCTORES'!F335:I340,3,FALSE),IF(E18="Cu",VLOOKUP(E15,'DATOS CONDUCTORES'!F247:I256,3,FALSE),VLOOKUP(E15,'DATOS CONDUCTORES'!F267:I276,3,FALSE))))</f>
        <v>0</v>
      </c>
      <c r="F20" s="21" t="s">
        <v>194</v>
      </c>
      <c r="G20" s="19"/>
      <c r="H20" s="6"/>
      <c r="I20" s="6"/>
    </row>
    <row r="21" spans="1:9" x14ac:dyDescent="0.2">
      <c r="A21" s="8"/>
      <c r="B21" s="6"/>
      <c r="C21" s="6"/>
      <c r="D21" s="20" t="s">
        <v>197</v>
      </c>
      <c r="E21" s="19">
        <f>E19*E16</f>
        <v>0</v>
      </c>
      <c r="F21" s="21" t="s">
        <v>190</v>
      </c>
      <c r="G21" s="19"/>
      <c r="H21" s="6"/>
      <c r="I21" s="6"/>
    </row>
    <row r="22" spans="1:9" x14ac:dyDescent="0.2">
      <c r="A22" s="8"/>
      <c r="B22" s="6"/>
      <c r="C22" s="6"/>
      <c r="D22" s="20" t="s">
        <v>198</v>
      </c>
      <c r="E22" s="19">
        <f>E20*E16</f>
        <v>0</v>
      </c>
      <c r="F22" s="21" t="s">
        <v>190</v>
      </c>
      <c r="G22" s="19"/>
      <c r="H22" s="6"/>
      <c r="I22" s="6"/>
    </row>
    <row r="23" spans="1:9" x14ac:dyDescent="0.2">
      <c r="A23" s="8"/>
      <c r="B23" s="6"/>
      <c r="C23" s="6"/>
      <c r="D23" s="20" t="s">
        <v>199</v>
      </c>
      <c r="E23" s="366">
        <f>E8+E21</f>
        <v>0.5448733714285714</v>
      </c>
      <c r="F23" s="21" t="s">
        <v>190</v>
      </c>
      <c r="G23" s="19"/>
      <c r="H23" s="6"/>
      <c r="I23" s="6"/>
    </row>
    <row r="24" spans="1:9" x14ac:dyDescent="0.2">
      <c r="A24" s="8"/>
      <c r="B24" s="6"/>
      <c r="C24" s="6"/>
      <c r="D24" s="20" t="s">
        <v>204</v>
      </c>
      <c r="E24" s="366">
        <f>E22+E9</f>
        <v>5.4761142857142855E-2</v>
      </c>
      <c r="F24" s="21" t="s">
        <v>190</v>
      </c>
      <c r="G24" s="19"/>
      <c r="H24" s="6"/>
      <c r="I24" s="6"/>
    </row>
    <row r="25" spans="1:9" x14ac:dyDescent="0.2">
      <c r="A25" s="8"/>
      <c r="B25" s="6"/>
      <c r="C25" s="6"/>
      <c r="D25" s="20" t="s">
        <v>203</v>
      </c>
      <c r="E25" s="366">
        <f>SQRT((E23^2+E24^2))</f>
        <v>0.54761827367150406</v>
      </c>
      <c r="F25" s="21" t="s">
        <v>190</v>
      </c>
      <c r="G25" s="19"/>
      <c r="H25" s="6"/>
      <c r="I25" s="6"/>
    </row>
    <row r="26" spans="1:9" ht="14.25" x14ac:dyDescent="0.2">
      <c r="A26" s="8"/>
      <c r="B26" s="6"/>
      <c r="C26" s="6"/>
      <c r="D26" s="20" t="s">
        <v>201</v>
      </c>
      <c r="E26" s="10">
        <f>1.1*$E$4/(SQRT(3)*E25)</f>
        <v>15.308338511840994</v>
      </c>
      <c r="F26" s="11" t="s">
        <v>30</v>
      </c>
      <c r="G26" s="445" t="s">
        <v>355</v>
      </c>
      <c r="H26" s="445"/>
      <c r="I26" s="445"/>
    </row>
    <row r="27" spans="1:9" x14ac:dyDescent="0.2">
      <c r="A27" s="8"/>
      <c r="B27" s="6"/>
      <c r="C27" s="6"/>
      <c r="D27" s="20"/>
      <c r="E27" s="19"/>
      <c r="F27" s="21"/>
      <c r="G27" s="445"/>
      <c r="H27" s="445"/>
      <c r="I27" s="445"/>
    </row>
    <row r="28" spans="1:9" x14ac:dyDescent="0.2">
      <c r="A28" s="12" t="s">
        <v>240</v>
      </c>
      <c r="B28" s="13"/>
      <c r="C28" s="13"/>
      <c r="D28" s="13"/>
      <c r="E28" s="13"/>
      <c r="F28" s="13"/>
      <c r="G28" s="445"/>
      <c r="H28" s="445"/>
      <c r="I28" s="445"/>
    </row>
    <row r="29" spans="1:9" s="22" customFormat="1" x14ac:dyDescent="0.2">
      <c r="A29" s="18"/>
      <c r="B29" s="19"/>
      <c r="C29" s="19"/>
      <c r="D29" s="19"/>
      <c r="E29" s="19"/>
      <c r="F29" s="19"/>
      <c r="G29" s="19"/>
      <c r="H29" s="19"/>
      <c r="I29" s="19"/>
    </row>
    <row r="30" spans="1:9" x14ac:dyDescent="0.2">
      <c r="A30" s="8"/>
      <c r="B30" s="6"/>
      <c r="C30" s="6"/>
      <c r="D30" s="20" t="s">
        <v>205</v>
      </c>
      <c r="E30" s="19">
        <f>'CALCULO DE CORTOCIRCUITO'!D23</f>
        <v>0</v>
      </c>
      <c r="F30" s="21" t="s">
        <v>192</v>
      </c>
      <c r="G30" s="19"/>
      <c r="H30" s="6"/>
      <c r="I30" s="6"/>
    </row>
    <row r="31" spans="1:9" x14ac:dyDescent="0.2">
      <c r="A31" s="8"/>
      <c r="B31" s="6"/>
      <c r="C31" s="6"/>
      <c r="D31" s="299" t="s">
        <v>206</v>
      </c>
      <c r="E31" s="19">
        <f>'CALCULO DE CORTOCIRCUITO'!D24/1000</f>
        <v>0</v>
      </c>
      <c r="F31" s="21" t="s">
        <v>195</v>
      </c>
      <c r="G31" s="19"/>
      <c r="H31" s="6"/>
      <c r="I31" s="6"/>
    </row>
    <row r="32" spans="1:9" x14ac:dyDescent="0.2">
      <c r="A32" s="8"/>
      <c r="B32" s="6"/>
      <c r="C32" s="6"/>
      <c r="D32" s="299" t="s">
        <v>207</v>
      </c>
      <c r="E32" s="435">
        <f>'CALCULO DE CORTOCIRCUITO'!C22</f>
        <v>0</v>
      </c>
      <c r="F32" s="435"/>
      <c r="G32" s="19"/>
      <c r="H32" s="6"/>
      <c r="I32" s="6"/>
    </row>
    <row r="33" spans="1:9" x14ac:dyDescent="0.2">
      <c r="A33" s="8"/>
      <c r="B33" s="6"/>
      <c r="C33" s="6"/>
      <c r="D33" s="299" t="s">
        <v>334</v>
      </c>
      <c r="E33" s="435">
        <f>'CALCULO DE CORTOCIRCUITO'!C25</f>
        <v>0</v>
      </c>
      <c r="F33" s="435"/>
      <c r="G33" s="19"/>
      <c r="H33" s="6"/>
      <c r="I33" s="6"/>
    </row>
    <row r="34" spans="1:9" x14ac:dyDescent="0.2">
      <c r="A34" s="8"/>
      <c r="B34" s="6"/>
      <c r="C34" s="6"/>
      <c r="D34" s="20" t="s">
        <v>208</v>
      </c>
      <c r="E34" s="19">
        <f>IF(E31=0,0,IF(E32="Aéreo",VLOOKUP(E30,'DATOS CONDUCTORES'!F335:I340,4,FALSE),IF(E33="Cu",VLOOKUP(E30,'DATOS CONDUCTORES'!F247:I256,4,FALSE),VLOOKUP(E30,'DATOS CONDUCTORES'!F267:I276,4,FALSE))))</f>
        <v>0</v>
      </c>
      <c r="F34" s="21" t="s">
        <v>194</v>
      </c>
      <c r="G34" s="19"/>
      <c r="H34" s="6"/>
      <c r="I34" s="6"/>
    </row>
    <row r="35" spans="1:9" x14ac:dyDescent="0.2">
      <c r="A35" s="8"/>
      <c r="B35" s="6"/>
      <c r="C35" s="6"/>
      <c r="D35" s="20" t="s">
        <v>209</v>
      </c>
      <c r="E35" s="19">
        <f>IF(E31=0,0,IF(E32="Aéreo",VLOOKUP(E30,'DATOS CONDUCTORES'!F335:I340,3,FALSE),IF(E33="Cu",VLOOKUP(E30,'DATOS CONDUCTORES'!F247:I256,3,FALSE),VLOOKUP(E30,'DATOS CONDUCTORES'!F267:I276,3,FALSE))))</f>
        <v>0</v>
      </c>
      <c r="F35" s="21" t="s">
        <v>194</v>
      </c>
      <c r="G35" s="19"/>
      <c r="H35" s="6"/>
      <c r="I35" s="6"/>
    </row>
    <row r="36" spans="1:9" x14ac:dyDescent="0.2">
      <c r="A36" s="8"/>
      <c r="B36" s="6"/>
      <c r="C36" s="6"/>
      <c r="D36" s="20" t="s">
        <v>208</v>
      </c>
      <c r="E36" s="19">
        <f>E34*E31</f>
        <v>0</v>
      </c>
      <c r="F36" s="21" t="s">
        <v>190</v>
      </c>
      <c r="G36" s="19"/>
      <c r="H36" s="6"/>
      <c r="I36" s="6"/>
    </row>
    <row r="37" spans="1:9" x14ac:dyDescent="0.2">
      <c r="A37" s="8"/>
      <c r="B37" s="6"/>
      <c r="C37" s="6"/>
      <c r="D37" s="20" t="s">
        <v>209</v>
      </c>
      <c r="E37" s="19">
        <f>E35*E31</f>
        <v>0</v>
      </c>
      <c r="F37" s="21" t="s">
        <v>190</v>
      </c>
      <c r="G37" s="19"/>
      <c r="H37" s="6"/>
      <c r="I37" s="6"/>
    </row>
    <row r="38" spans="1:9" x14ac:dyDescent="0.2">
      <c r="A38" s="8"/>
      <c r="B38" s="6"/>
      <c r="C38" s="6"/>
      <c r="D38" s="20" t="s">
        <v>210</v>
      </c>
      <c r="E38" s="365">
        <f>E23+E36</f>
        <v>0.5448733714285714</v>
      </c>
      <c r="F38" s="21" t="s">
        <v>190</v>
      </c>
      <c r="G38" s="19"/>
      <c r="H38" s="6"/>
      <c r="I38" s="6"/>
    </row>
    <row r="39" spans="1:9" x14ac:dyDescent="0.2">
      <c r="A39" s="8"/>
      <c r="B39" s="6"/>
      <c r="C39" s="6"/>
      <c r="D39" s="20" t="s">
        <v>211</v>
      </c>
      <c r="E39" s="365">
        <f>E37+E24</f>
        <v>5.4761142857142855E-2</v>
      </c>
      <c r="F39" s="21" t="s">
        <v>190</v>
      </c>
      <c r="G39" s="19"/>
      <c r="H39" s="6"/>
      <c r="I39" s="6"/>
    </row>
    <row r="40" spans="1:9" x14ac:dyDescent="0.2">
      <c r="A40" s="8"/>
      <c r="B40" s="6"/>
      <c r="C40" s="6"/>
      <c r="D40" s="20" t="s">
        <v>212</v>
      </c>
      <c r="E40" s="365">
        <f>SQRT((E38^2+E39^2))</f>
        <v>0.54761827367150406</v>
      </c>
      <c r="F40" s="21" t="s">
        <v>190</v>
      </c>
      <c r="G40" s="19"/>
      <c r="H40" s="6"/>
      <c r="I40" s="6"/>
    </row>
    <row r="41" spans="1:9" ht="14.25" x14ac:dyDescent="0.2">
      <c r="A41" s="8"/>
      <c r="B41" s="6"/>
      <c r="C41" s="6"/>
      <c r="D41" s="20" t="s">
        <v>213</v>
      </c>
      <c r="E41" s="10">
        <f>1.1*$E$4/(SQRT(3)*E40)</f>
        <v>15.308338511840994</v>
      </c>
      <c r="F41" s="11" t="s">
        <v>30</v>
      </c>
      <c r="G41" s="19"/>
      <c r="H41" s="6"/>
      <c r="I41" s="6"/>
    </row>
    <row r="42" spans="1:9" ht="14.25" x14ac:dyDescent="0.2">
      <c r="A42" s="8"/>
      <c r="B42" s="19"/>
      <c r="C42" s="19"/>
      <c r="D42" s="20"/>
      <c r="E42" s="300"/>
      <c r="F42" s="21"/>
      <c r="G42" s="19"/>
      <c r="H42" s="6"/>
      <c r="I42" s="6"/>
    </row>
    <row r="43" spans="1:9" x14ac:dyDescent="0.2">
      <c r="A43" s="12" t="s">
        <v>241</v>
      </c>
      <c r="B43" s="13"/>
      <c r="C43" s="13"/>
      <c r="D43" s="13"/>
      <c r="E43" s="13"/>
      <c r="F43" s="13"/>
      <c r="G43" s="13"/>
      <c r="H43" s="13"/>
      <c r="I43" s="13"/>
    </row>
    <row r="44" spans="1:9" s="22" customFormat="1" x14ac:dyDescent="0.2">
      <c r="A44" s="18"/>
      <c r="B44" s="19"/>
      <c r="C44" s="19"/>
      <c r="D44" s="19"/>
      <c r="E44" s="19"/>
      <c r="F44" s="19"/>
      <c r="G44" s="19"/>
      <c r="H44" s="19"/>
      <c r="I44" s="19"/>
    </row>
    <row r="45" spans="1:9" x14ac:dyDescent="0.2">
      <c r="A45" s="8"/>
      <c r="B45" s="6"/>
      <c r="C45" s="6"/>
      <c r="D45" s="20" t="s">
        <v>214</v>
      </c>
      <c r="E45" s="19">
        <f>'CALCULO DE CORTOCIRCUITO'!D29</f>
        <v>0</v>
      </c>
      <c r="F45" s="21" t="s">
        <v>192</v>
      </c>
      <c r="G45" s="19"/>
      <c r="H45" s="6"/>
      <c r="I45" s="6"/>
    </row>
    <row r="46" spans="1:9" x14ac:dyDescent="0.2">
      <c r="A46" s="8"/>
      <c r="B46" s="6"/>
      <c r="C46" s="6"/>
      <c r="D46" s="299" t="s">
        <v>215</v>
      </c>
      <c r="E46" s="19">
        <f>'CALCULO DE CORTOCIRCUITO'!D30/1000</f>
        <v>0</v>
      </c>
      <c r="F46" s="21" t="s">
        <v>195</v>
      </c>
      <c r="G46" s="19"/>
      <c r="H46" s="6"/>
      <c r="I46" s="6"/>
    </row>
    <row r="47" spans="1:9" x14ac:dyDescent="0.2">
      <c r="A47" s="8"/>
      <c r="B47" s="6"/>
      <c r="C47" s="6"/>
      <c r="D47" s="299" t="s">
        <v>216</v>
      </c>
      <c r="E47" s="435">
        <f>'CALCULO DE CORTOCIRCUITO'!C28</f>
        <v>0</v>
      </c>
      <c r="F47" s="435"/>
      <c r="G47" s="19"/>
      <c r="H47" s="6"/>
      <c r="I47" s="6"/>
    </row>
    <row r="48" spans="1:9" x14ac:dyDescent="0.2">
      <c r="A48" s="8"/>
      <c r="B48" s="6"/>
      <c r="C48" s="6"/>
      <c r="D48" s="299" t="s">
        <v>334</v>
      </c>
      <c r="E48" s="435">
        <f>'CALCULO DE CORTOCIRCUITO'!C31</f>
        <v>0</v>
      </c>
      <c r="F48" s="435"/>
      <c r="G48" s="19"/>
      <c r="H48" s="6"/>
      <c r="I48" s="6"/>
    </row>
    <row r="49" spans="1:10" x14ac:dyDescent="0.2">
      <c r="A49" s="8"/>
      <c r="B49" s="6"/>
      <c r="C49" s="6"/>
      <c r="D49" s="20" t="s">
        <v>217</v>
      </c>
      <c r="E49" s="19">
        <f>IF(E46=0,0,IF(E47="Aéreo",VLOOKUP(E45,'DATOS CONDUCTORES'!F335:I340,4,FALSE),IF(E48="Cu",VLOOKUP(E45,'DATOS CONDUCTORES'!F247:I256,4,FALSE),VLOOKUP(E45,'DATOS CONDUCTORES'!F267:I276,4,FALSE))))</f>
        <v>0</v>
      </c>
      <c r="F49" s="21" t="s">
        <v>194</v>
      </c>
      <c r="G49" s="19"/>
      <c r="H49" s="6"/>
      <c r="I49" s="6"/>
    </row>
    <row r="50" spans="1:10" x14ac:dyDescent="0.2">
      <c r="A50" s="8"/>
      <c r="B50" s="6"/>
      <c r="C50" s="6"/>
      <c r="D50" s="20" t="s">
        <v>218</v>
      </c>
      <c r="E50" s="19">
        <f>IF(E46=0,0,IF(E47="Aéreo",VLOOKUP(E45,'DATOS CONDUCTORES'!F335:I340,3,FALSE),IF(E48="Cu",VLOOKUP(E45,'DATOS CONDUCTORES'!F247:I256,3,FALSE),VLOOKUP(E45,'DATOS CONDUCTORES'!F267:I276,3,FALSE))))</f>
        <v>0</v>
      </c>
      <c r="F50" s="21" t="s">
        <v>194</v>
      </c>
      <c r="G50" s="19"/>
      <c r="H50" s="6"/>
      <c r="I50" s="6"/>
    </row>
    <row r="51" spans="1:10" x14ac:dyDescent="0.2">
      <c r="A51" s="8"/>
      <c r="B51" s="6"/>
      <c r="C51" s="6"/>
      <c r="D51" s="20" t="s">
        <v>217</v>
      </c>
      <c r="E51" s="19">
        <f>E49*E46</f>
        <v>0</v>
      </c>
      <c r="F51" s="21" t="s">
        <v>190</v>
      </c>
      <c r="G51" s="19"/>
      <c r="H51" s="6"/>
      <c r="I51" s="6"/>
    </row>
    <row r="52" spans="1:10" x14ac:dyDescent="0.2">
      <c r="A52" s="8"/>
      <c r="B52" s="6"/>
      <c r="C52" s="6"/>
      <c r="D52" s="20" t="s">
        <v>218</v>
      </c>
      <c r="E52" s="19">
        <f>E50*E46</f>
        <v>0</v>
      </c>
      <c r="F52" s="21" t="s">
        <v>190</v>
      </c>
      <c r="G52" s="19"/>
      <c r="H52" s="6"/>
      <c r="I52" s="6"/>
    </row>
    <row r="53" spans="1:10" x14ac:dyDescent="0.2">
      <c r="A53" s="8"/>
      <c r="B53" s="6"/>
      <c r="C53" s="6"/>
      <c r="D53" s="20" t="s">
        <v>219</v>
      </c>
      <c r="E53" s="19">
        <f>E38+E51</f>
        <v>0.5448733714285714</v>
      </c>
      <c r="F53" s="21" t="s">
        <v>190</v>
      </c>
      <c r="G53" s="19"/>
      <c r="H53" s="6"/>
      <c r="I53" s="6"/>
    </row>
    <row r="54" spans="1:10" x14ac:dyDescent="0.2">
      <c r="A54" s="8"/>
      <c r="B54" s="6"/>
      <c r="C54" s="6"/>
      <c r="D54" s="20" t="s">
        <v>220</v>
      </c>
      <c r="E54" s="19">
        <f>E52+E39</f>
        <v>5.4761142857142855E-2</v>
      </c>
      <c r="F54" s="21" t="s">
        <v>190</v>
      </c>
      <c r="G54" s="19"/>
      <c r="H54" s="6"/>
      <c r="I54" s="6"/>
    </row>
    <row r="55" spans="1:10" x14ac:dyDescent="0.2">
      <c r="A55" s="8"/>
      <c r="B55" s="6"/>
      <c r="C55" s="6"/>
      <c r="D55" s="20" t="s">
        <v>221</v>
      </c>
      <c r="E55" s="19">
        <f>SQRT((E53^2+E54^2))</f>
        <v>0.54761827367150406</v>
      </c>
      <c r="F55" s="21" t="s">
        <v>190</v>
      </c>
      <c r="G55" s="19"/>
      <c r="H55" s="6"/>
      <c r="I55" s="6"/>
    </row>
    <row r="56" spans="1:10" ht="14.25" x14ac:dyDescent="0.2">
      <c r="A56" s="8"/>
      <c r="B56" s="6"/>
      <c r="C56" s="6"/>
      <c r="D56" s="20" t="s">
        <v>222</v>
      </c>
      <c r="E56" s="10">
        <f>1.1*$E$4/(SQRT(3)*E40)</f>
        <v>15.308338511840994</v>
      </c>
      <c r="F56" s="11" t="s">
        <v>30</v>
      </c>
      <c r="G56" s="19"/>
      <c r="H56" s="6"/>
      <c r="I56" s="6"/>
    </row>
    <row r="57" spans="1:10" x14ac:dyDescent="0.2">
      <c r="A57" s="6"/>
      <c r="B57" s="6"/>
      <c r="C57" s="6"/>
      <c r="D57" s="6"/>
      <c r="E57" s="6"/>
      <c r="F57" s="6"/>
      <c r="G57" s="6"/>
      <c r="H57" s="6"/>
      <c r="I57" s="6"/>
    </row>
    <row r="58" spans="1:10" s="6" customFormat="1" x14ac:dyDescent="0.2">
      <c r="A58" s="12" t="s">
        <v>223</v>
      </c>
      <c r="B58" s="13"/>
      <c r="C58" s="13"/>
      <c r="D58" s="13"/>
      <c r="E58" s="13"/>
      <c r="F58" s="13"/>
      <c r="G58" s="13"/>
      <c r="H58" s="13"/>
      <c r="I58" s="13"/>
    </row>
    <row r="59" spans="1:10" s="19" customFormat="1" x14ac:dyDescent="0.2">
      <c r="A59" s="18"/>
    </row>
    <row r="60" spans="1:10" ht="15" x14ac:dyDescent="0.2">
      <c r="A60" s="6"/>
      <c r="B60" s="6"/>
      <c r="C60" s="6"/>
      <c r="D60" s="9" t="s">
        <v>227</v>
      </c>
      <c r="E60" s="14">
        <f>1.05*$E$82/(SQRT(3)*E62)</f>
        <v>482.2126631229911</v>
      </c>
      <c r="F60" s="11" t="s">
        <v>30</v>
      </c>
      <c r="G60" s="6"/>
      <c r="H60" s="6"/>
      <c r="I60" s="6"/>
    </row>
    <row r="61" spans="1:10" x14ac:dyDescent="0.2">
      <c r="A61" s="6"/>
      <c r="B61" s="6"/>
      <c r="C61" s="6"/>
      <c r="D61" s="7" t="s">
        <v>229</v>
      </c>
      <c r="E61" s="15">
        <f>E55</f>
        <v>0.54761827367150406</v>
      </c>
      <c r="F61" s="21" t="s">
        <v>190</v>
      </c>
      <c r="G61" s="6"/>
      <c r="H61" s="6"/>
      <c r="I61" s="6"/>
    </row>
    <row r="62" spans="1:10" x14ac:dyDescent="0.2">
      <c r="A62" s="6"/>
      <c r="B62" s="6"/>
      <c r="C62" s="6"/>
      <c r="D62" s="7" t="s">
        <v>224</v>
      </c>
      <c r="E62" s="15">
        <f>E61/E76</f>
        <v>5.0286342853214357E-4</v>
      </c>
      <c r="F62" s="21" t="s">
        <v>190</v>
      </c>
      <c r="G62" s="6"/>
      <c r="H62" s="6"/>
      <c r="I62" s="6"/>
    </row>
    <row r="63" spans="1:10" ht="15.75" x14ac:dyDescent="0.2">
      <c r="A63" s="6"/>
      <c r="B63" s="6"/>
      <c r="C63" s="6"/>
      <c r="D63" s="7" t="s">
        <v>225</v>
      </c>
      <c r="E63" s="15">
        <f>+E62*0.995</f>
        <v>5.003491113894829E-4</v>
      </c>
      <c r="F63" s="21" t="s">
        <v>190</v>
      </c>
      <c r="G63" s="6"/>
      <c r="H63" s="6"/>
      <c r="I63" s="6"/>
      <c r="J63" t="s">
        <v>350</v>
      </c>
    </row>
    <row r="64" spans="1:10" ht="15.75" x14ac:dyDescent="0.2">
      <c r="A64" s="6"/>
      <c r="B64" s="6"/>
      <c r="C64" s="6"/>
      <c r="D64" s="7" t="s">
        <v>226</v>
      </c>
      <c r="E64" s="15">
        <f>+E62*0.1</f>
        <v>5.0286342853214358E-5</v>
      </c>
      <c r="F64" s="21" t="s">
        <v>190</v>
      </c>
      <c r="G64" s="6"/>
      <c r="H64" s="6"/>
      <c r="I64" s="6"/>
    </row>
    <row r="65" spans="1:15" x14ac:dyDescent="0.2">
      <c r="A65" s="6"/>
      <c r="B65" s="6"/>
      <c r="C65" s="6"/>
      <c r="D65" s="7"/>
      <c r="E65" s="17"/>
      <c r="F65" s="11"/>
      <c r="G65" s="6"/>
      <c r="H65" s="6"/>
      <c r="I65" s="6"/>
    </row>
    <row r="66" spans="1:15" x14ac:dyDescent="0.2">
      <c r="A66" s="6"/>
      <c r="B66" s="6"/>
      <c r="C66" s="6"/>
      <c r="D66" s="7"/>
      <c r="E66" s="19"/>
      <c r="F66" s="21"/>
      <c r="G66" s="6"/>
      <c r="H66" s="6"/>
      <c r="I66" s="6"/>
    </row>
    <row r="67" spans="1:15" x14ac:dyDescent="0.2">
      <c r="A67" s="6"/>
      <c r="B67" s="6"/>
      <c r="C67" s="6"/>
      <c r="D67" s="6"/>
      <c r="E67" s="6"/>
      <c r="F67" s="6"/>
      <c r="G67" s="6"/>
      <c r="H67" s="6"/>
      <c r="I67" s="6"/>
    </row>
    <row r="68" spans="1:15" x14ac:dyDescent="0.2">
      <c r="A68" s="11" t="s">
        <v>35</v>
      </c>
      <c r="B68" s="6"/>
      <c r="C68" s="6"/>
      <c r="D68" s="6"/>
      <c r="E68" s="6"/>
      <c r="F68" s="6"/>
      <c r="G68" s="6"/>
      <c r="H68" s="6"/>
      <c r="I68" s="6"/>
    </row>
    <row r="69" spans="1:15" x14ac:dyDescent="0.2">
      <c r="A69" s="6"/>
      <c r="B69" s="6"/>
      <c r="C69" s="6"/>
      <c r="D69" s="6"/>
      <c r="E69" s="6"/>
      <c r="F69" s="6"/>
      <c r="G69" s="6"/>
      <c r="H69" s="6"/>
      <c r="I69" s="6"/>
    </row>
    <row r="70" spans="1:15" x14ac:dyDescent="0.2">
      <c r="A70" s="6"/>
      <c r="B70" s="6"/>
      <c r="C70" s="6"/>
      <c r="D70" s="6"/>
      <c r="E70" s="6"/>
      <c r="F70" s="6"/>
      <c r="G70" s="6"/>
      <c r="H70" s="6"/>
      <c r="I70" s="6"/>
    </row>
    <row r="71" spans="1:15" x14ac:dyDescent="0.2">
      <c r="A71" s="12" t="s">
        <v>39</v>
      </c>
      <c r="B71" s="13"/>
      <c r="C71" s="13"/>
      <c r="D71" s="13"/>
      <c r="E71" s="13"/>
      <c r="F71" s="13"/>
      <c r="G71" s="13"/>
      <c r="H71" s="13"/>
      <c r="I71" s="13"/>
    </row>
    <row r="72" spans="1:15" x14ac:dyDescent="0.2">
      <c r="A72" s="6"/>
      <c r="B72" s="6"/>
      <c r="C72" s="6"/>
      <c r="D72" s="6"/>
      <c r="E72" s="6"/>
      <c r="F72" s="6"/>
      <c r="G72" s="6"/>
      <c r="H72" s="6"/>
      <c r="I72" s="6"/>
    </row>
    <row r="73" spans="1:15" x14ac:dyDescent="0.2">
      <c r="A73" s="22"/>
      <c r="B73" s="22"/>
      <c r="C73" s="22"/>
      <c r="D73" s="22"/>
      <c r="E73" s="22"/>
      <c r="F73" s="22"/>
      <c r="G73" s="19"/>
      <c r="H73" s="6"/>
      <c r="I73" s="6"/>
    </row>
    <row r="74" spans="1:15" x14ac:dyDescent="0.2">
      <c r="A74" s="6"/>
      <c r="B74" s="6"/>
      <c r="C74" s="6"/>
      <c r="D74" s="6" t="s">
        <v>351</v>
      </c>
      <c r="E74" s="6">
        <v>0.4</v>
      </c>
      <c r="F74" s="11" t="s">
        <v>32</v>
      </c>
      <c r="G74" s="6"/>
      <c r="H74" s="6"/>
      <c r="I74" s="6"/>
    </row>
    <row r="75" spans="1:15" x14ac:dyDescent="0.2">
      <c r="A75" s="6"/>
      <c r="B75" s="6"/>
      <c r="C75" s="6"/>
      <c r="D75" s="7" t="s">
        <v>247</v>
      </c>
      <c r="E75" s="6">
        <f>E4/E74</f>
        <v>32.999999999999993</v>
      </c>
      <c r="F75" s="6"/>
      <c r="G75" s="301" t="s">
        <v>228</v>
      </c>
      <c r="H75" s="6"/>
      <c r="I75" s="6"/>
    </row>
    <row r="76" spans="1:15" ht="13.5" thickBot="1" x14ac:dyDescent="0.25">
      <c r="A76" s="6"/>
      <c r="B76" s="6"/>
      <c r="C76" s="6"/>
      <c r="D76" s="7" t="s">
        <v>248</v>
      </c>
      <c r="E76" s="6">
        <f>E75^2</f>
        <v>1088.9999999999995</v>
      </c>
      <c r="F76" s="6"/>
      <c r="G76" s="301"/>
      <c r="H76" s="6"/>
      <c r="I76" s="6"/>
    </row>
    <row r="77" spans="1:15" ht="15.75" x14ac:dyDescent="0.2">
      <c r="A77" s="6"/>
      <c r="B77" s="6"/>
      <c r="C77" s="6"/>
      <c r="D77" s="7" t="s">
        <v>236</v>
      </c>
      <c r="E77" s="362">
        <f>E63</f>
        <v>5.003491113894829E-4</v>
      </c>
      <c r="F77" s="16" t="s">
        <v>33</v>
      </c>
      <c r="G77" s="6"/>
      <c r="H77" s="6"/>
      <c r="I77" s="6"/>
      <c r="K77" s="436" t="s">
        <v>352</v>
      </c>
      <c r="L77" s="437"/>
      <c r="M77" s="437"/>
      <c r="N77" s="437"/>
      <c r="O77" s="438"/>
    </row>
    <row r="78" spans="1:15" ht="15.75" x14ac:dyDescent="0.2">
      <c r="A78" s="6"/>
      <c r="B78" s="6"/>
      <c r="C78" s="6"/>
      <c r="D78" s="7" t="s">
        <v>237</v>
      </c>
      <c r="E78" s="364">
        <f>E64</f>
        <v>5.0286342853214358E-5</v>
      </c>
      <c r="F78" s="16" t="s">
        <v>33</v>
      </c>
      <c r="G78" s="6"/>
      <c r="H78" s="6"/>
      <c r="I78" s="6"/>
      <c r="K78" s="439"/>
      <c r="L78" s="440"/>
      <c r="M78" s="440"/>
      <c r="N78" s="440"/>
      <c r="O78" s="441"/>
    </row>
    <row r="79" spans="1:15" ht="15.75" x14ac:dyDescent="0.2">
      <c r="A79" s="6"/>
      <c r="B79" s="6"/>
      <c r="C79" s="6"/>
      <c r="D79" s="7" t="s">
        <v>36</v>
      </c>
      <c r="E79" s="15">
        <f>+E83*E82^2/(100*E84)</f>
        <v>8.0000000000000019E-3</v>
      </c>
      <c r="F79" s="16" t="s">
        <v>33</v>
      </c>
      <c r="G79" s="6"/>
      <c r="H79" s="6"/>
      <c r="I79" s="6"/>
      <c r="K79" s="439"/>
      <c r="L79" s="440"/>
      <c r="M79" s="440"/>
      <c r="N79" s="440"/>
      <c r="O79" s="441"/>
    </row>
    <row r="80" spans="1:15" ht="15.75" x14ac:dyDescent="0.2">
      <c r="A80" s="6"/>
      <c r="B80" s="6"/>
      <c r="C80" s="6"/>
      <c r="D80" s="7" t="s">
        <v>37</v>
      </c>
      <c r="E80" s="15">
        <f>+E85*E82^2/(E84^2*1000)</f>
        <v>3.6800000000000005E-4</v>
      </c>
      <c r="F80" s="16" t="s">
        <v>33</v>
      </c>
      <c r="G80" s="15"/>
      <c r="H80" s="6"/>
      <c r="I80" s="6"/>
      <c r="K80" s="439"/>
      <c r="L80" s="440"/>
      <c r="M80" s="440"/>
      <c r="N80" s="440"/>
      <c r="O80" s="441"/>
    </row>
    <row r="81" spans="1:15" ht="15.75" x14ac:dyDescent="0.2">
      <c r="A81" s="6"/>
      <c r="B81" s="6"/>
      <c r="C81" s="6"/>
      <c r="D81" s="7" t="s">
        <v>38</v>
      </c>
      <c r="E81" s="15">
        <f>+SQRT(E79^2-E80^2)</f>
        <v>7.9915315178005798E-3</v>
      </c>
      <c r="F81" s="16" t="s">
        <v>33</v>
      </c>
      <c r="G81" s="6"/>
      <c r="H81" s="6"/>
      <c r="I81" s="6"/>
      <c r="K81" s="439"/>
      <c r="L81" s="440"/>
      <c r="M81" s="440"/>
      <c r="N81" s="440"/>
      <c r="O81" s="441"/>
    </row>
    <row r="82" spans="1:15" ht="15.75" x14ac:dyDescent="0.2">
      <c r="A82" s="6"/>
      <c r="B82" s="5"/>
      <c r="C82" s="6"/>
      <c r="D82" s="7" t="s">
        <v>34</v>
      </c>
      <c r="E82" s="17">
        <v>0.4</v>
      </c>
      <c r="F82" s="11" t="s">
        <v>32</v>
      </c>
      <c r="G82" s="6"/>
      <c r="H82" s="6"/>
      <c r="I82" s="6"/>
      <c r="K82" s="439"/>
      <c r="L82" s="440"/>
      <c r="M82" s="440"/>
      <c r="N82" s="440"/>
      <c r="O82" s="441"/>
    </row>
    <row r="83" spans="1:15" ht="15.75" x14ac:dyDescent="0.2">
      <c r="A83" s="6"/>
      <c r="B83" s="5"/>
      <c r="C83" s="6"/>
      <c r="D83" s="7" t="s">
        <v>19</v>
      </c>
      <c r="E83" s="303">
        <f>'CALCULO DE CORTOCIRCUITO'!D34</f>
        <v>5</v>
      </c>
      <c r="F83" s="11" t="s">
        <v>23</v>
      </c>
      <c r="G83" s="6"/>
      <c r="H83" s="6"/>
      <c r="I83" s="6"/>
      <c r="K83" s="439"/>
      <c r="L83" s="440"/>
      <c r="M83" s="440"/>
      <c r="N83" s="440"/>
      <c r="O83" s="441"/>
    </row>
    <row r="84" spans="1:15" ht="16.5" thickBot="1" x14ac:dyDescent="0.25">
      <c r="A84" s="6"/>
      <c r="B84" s="5"/>
      <c r="C84" s="6"/>
      <c r="D84" s="7" t="s">
        <v>20</v>
      </c>
      <c r="E84" s="304">
        <f>'CALCULO DE CORTOCIRCUITO'!D35/1000</f>
        <v>1</v>
      </c>
      <c r="F84" s="11" t="s">
        <v>11</v>
      </c>
      <c r="G84" s="6"/>
      <c r="H84" s="6"/>
      <c r="I84" s="6"/>
      <c r="K84" s="442"/>
      <c r="L84" s="443"/>
      <c r="M84" s="443"/>
      <c r="N84" s="443"/>
      <c r="O84" s="444"/>
    </row>
    <row r="85" spans="1:15" ht="16.5" thickBot="1" x14ac:dyDescent="0.25">
      <c r="A85" s="6"/>
      <c r="B85" s="5"/>
      <c r="C85" s="6"/>
      <c r="D85" s="7" t="s">
        <v>21</v>
      </c>
      <c r="E85" s="304">
        <f>'CALCULO DE CORTOCIRCUITO'!D36</f>
        <v>2.2999999999999998</v>
      </c>
      <c r="F85" s="11" t="s">
        <v>24</v>
      </c>
      <c r="G85" s="6"/>
      <c r="H85" s="6"/>
      <c r="I85" s="6"/>
      <c r="K85" t="s">
        <v>353</v>
      </c>
    </row>
    <row r="86" spans="1:15" ht="13.5" thickBot="1" x14ac:dyDescent="0.25">
      <c r="A86" s="6"/>
      <c r="B86" s="6"/>
      <c r="C86" s="6"/>
      <c r="D86" s="7" t="s">
        <v>235</v>
      </c>
      <c r="E86" s="362">
        <f>+SQRT(E87^2+E88^2)</f>
        <v>8.5021761970116173E-3</v>
      </c>
      <c r="F86" s="16" t="s">
        <v>33</v>
      </c>
      <c r="G86" s="6"/>
      <c r="H86" s="6"/>
      <c r="I86" s="6"/>
      <c r="K86" s="367">
        <v>0.38</v>
      </c>
      <c r="L86" s="368" t="s">
        <v>354</v>
      </c>
    </row>
    <row r="87" spans="1:15" x14ac:dyDescent="0.2">
      <c r="A87" s="6"/>
      <c r="B87" s="6"/>
      <c r="C87" s="6"/>
      <c r="D87" s="7" t="s">
        <v>234</v>
      </c>
      <c r="E87" s="362">
        <f>+E78+E80</f>
        <v>4.1828634285321443E-4</v>
      </c>
      <c r="F87" s="16" t="s">
        <v>33</v>
      </c>
      <c r="G87" s="6"/>
      <c r="H87" s="6"/>
      <c r="I87" s="6"/>
    </row>
    <row r="88" spans="1:15" x14ac:dyDescent="0.2">
      <c r="A88" s="6"/>
      <c r="B88" s="6"/>
      <c r="C88" s="6"/>
      <c r="D88" s="7" t="s">
        <v>233</v>
      </c>
      <c r="E88" s="361">
        <f>+E77+E81</f>
        <v>8.4918806291900632E-3</v>
      </c>
      <c r="F88" s="16" t="s">
        <v>33</v>
      </c>
      <c r="G88" s="6"/>
      <c r="H88" s="6"/>
      <c r="I88" s="6"/>
    </row>
    <row r="89" spans="1:15" ht="15.75" x14ac:dyDescent="0.2">
      <c r="A89" s="6"/>
      <c r="B89" s="6"/>
      <c r="C89" s="6"/>
      <c r="D89" s="7" t="s">
        <v>232</v>
      </c>
      <c r="E89" s="363">
        <f>1.05*+K86/(SQRT(3)*E86)</f>
        <v>27.094564034985492</v>
      </c>
      <c r="F89" s="11" t="s">
        <v>30</v>
      </c>
      <c r="G89" s="6"/>
      <c r="H89" s="6"/>
      <c r="I89" s="6"/>
    </row>
    <row r="90" spans="1:15" x14ac:dyDescent="0.2">
      <c r="A90" s="6"/>
      <c r="B90" s="6"/>
      <c r="C90" s="6"/>
      <c r="D90" s="6"/>
      <c r="E90" s="6"/>
      <c r="F90" s="6"/>
      <c r="G90" s="6"/>
      <c r="H90" s="6"/>
      <c r="I90" s="6"/>
    </row>
    <row r="91" spans="1:15" x14ac:dyDescent="0.2">
      <c r="A91" s="12" t="s">
        <v>238</v>
      </c>
      <c r="B91" s="13"/>
      <c r="C91" s="13"/>
      <c r="D91" s="13"/>
      <c r="E91" s="13"/>
      <c r="F91" s="13"/>
      <c r="G91" s="13"/>
      <c r="H91" s="13"/>
      <c r="I91" s="13"/>
    </row>
    <row r="92" spans="1:15" x14ac:dyDescent="0.2">
      <c r="A92" s="18"/>
      <c r="B92" s="19"/>
      <c r="C92" s="19"/>
      <c r="D92" s="19"/>
      <c r="E92" s="19"/>
      <c r="F92" s="19"/>
      <c r="G92" s="19"/>
      <c r="H92" s="19"/>
      <c r="I92" s="19"/>
    </row>
    <row r="93" spans="1:15" x14ac:dyDescent="0.2">
      <c r="A93" s="8"/>
      <c r="B93" s="6"/>
      <c r="C93" s="6"/>
      <c r="D93" s="20" t="s">
        <v>242</v>
      </c>
      <c r="E93" s="19">
        <f>'CALCULO DE CORTOCIRCUITO'!D41</f>
        <v>240</v>
      </c>
      <c r="F93" s="21" t="s">
        <v>192</v>
      </c>
      <c r="G93" s="19"/>
      <c r="H93" s="6"/>
      <c r="I93" s="6"/>
    </row>
    <row r="94" spans="1:15" x14ac:dyDescent="0.2">
      <c r="A94" s="8"/>
      <c r="B94" s="6"/>
      <c r="C94" s="6"/>
      <c r="D94" s="299" t="s">
        <v>243</v>
      </c>
      <c r="E94" s="19">
        <f>IF('CALCULO DE CORTOCIRCUITO'!C44&lt;&gt;0,'CALCULO DE CORTOCIRCUITO'!D42/(1000*'CALCULO DE CORTOCIRCUITO'!C44),0)</f>
        <v>7.0000000000000007E-2</v>
      </c>
      <c r="F94" s="21" t="s">
        <v>195</v>
      </c>
      <c r="G94" s="19"/>
      <c r="H94" s="6"/>
      <c r="I94" s="6"/>
    </row>
    <row r="95" spans="1:15" x14ac:dyDescent="0.2">
      <c r="A95" s="8"/>
      <c r="B95" s="6"/>
      <c r="C95" s="6"/>
      <c r="D95" s="299" t="s">
        <v>244</v>
      </c>
      <c r="E95" s="435" t="str">
        <f>'CALCULO DE CORTOCIRCUITO'!C40</f>
        <v>Subterráneo</v>
      </c>
      <c r="F95" s="435"/>
      <c r="G95" s="19"/>
      <c r="H95" s="6"/>
      <c r="I95" s="6"/>
    </row>
    <row r="96" spans="1:15" x14ac:dyDescent="0.2">
      <c r="A96" s="8"/>
      <c r="B96" s="6"/>
      <c r="C96" s="6"/>
      <c r="D96" s="299" t="s">
        <v>283</v>
      </c>
      <c r="E96" s="435" t="str">
        <f>'CALCULO DE CORTOCIRCUITO'!C43</f>
        <v>Unipolar</v>
      </c>
      <c r="F96" s="435"/>
      <c r="G96" s="19"/>
      <c r="H96" s="6"/>
      <c r="I96" s="6"/>
    </row>
    <row r="97" spans="1:9" x14ac:dyDescent="0.2">
      <c r="A97" s="8"/>
      <c r="B97" s="6"/>
      <c r="C97" s="6"/>
      <c r="D97" s="20" t="s">
        <v>245</v>
      </c>
      <c r="E97" s="19">
        <f>IF(E94=0,0,IF(E95="Aéreo",VLOOKUP(E93,'DATOS CONDUCTORES'!F323:I332,4,FALSE),IF(E96="Unipolar",VLOOKUP(E93,'DATOS CONDUCTORES'!F92:I105,4,FALSE),VLOOKUP(E93,'DATOS CONDUCTORES'!F126:I139,4,FALSE))))</f>
        <v>0.1367141651670753</v>
      </c>
      <c r="F97" s="21" t="s">
        <v>194</v>
      </c>
      <c r="G97" s="19"/>
      <c r="H97" s="6"/>
      <c r="I97" s="6"/>
    </row>
    <row r="98" spans="1:9" x14ac:dyDescent="0.2">
      <c r="A98" s="8"/>
      <c r="B98" s="6"/>
      <c r="C98" s="6"/>
      <c r="D98" s="20" t="s">
        <v>246</v>
      </c>
      <c r="E98" s="19">
        <f>IF(E94=0,0,IF(E95="Aéreo",VLOOKUP(E93,'DATOS CONDUCTORES'!F323:I332,3,FALSE),IF(E96="Unipolar",VLOOKUP(E93,'DATOS CONDUCTORES'!F92:I105,3,FALSE),VLOOKUP(E93,'DATOS CONDUCTORES'!F126:I139,3,FALSE))))</f>
        <v>9.3282523655774746E-2</v>
      </c>
      <c r="F98" s="21" t="s">
        <v>194</v>
      </c>
      <c r="G98" s="19"/>
      <c r="H98" s="6"/>
      <c r="I98" s="6"/>
    </row>
    <row r="99" spans="1:9" x14ac:dyDescent="0.2">
      <c r="A99" s="8"/>
      <c r="B99" s="6"/>
      <c r="C99" s="6"/>
      <c r="D99" s="20" t="s">
        <v>245</v>
      </c>
      <c r="E99" s="19">
        <f>E97*E94</f>
        <v>9.5699915616952718E-3</v>
      </c>
      <c r="F99" s="21" t="s">
        <v>190</v>
      </c>
      <c r="G99" s="19"/>
      <c r="H99" s="6"/>
      <c r="I99" s="6"/>
    </row>
    <row r="100" spans="1:9" x14ac:dyDescent="0.2">
      <c r="A100" s="8"/>
      <c r="B100" s="6"/>
      <c r="C100" s="6"/>
      <c r="D100" s="20" t="s">
        <v>246</v>
      </c>
      <c r="E100" s="19">
        <f>E98*E94</f>
        <v>6.529776655904233E-3</v>
      </c>
      <c r="F100" s="21" t="s">
        <v>190</v>
      </c>
      <c r="G100" s="19"/>
      <c r="H100" s="6"/>
      <c r="I100" s="6"/>
    </row>
    <row r="101" spans="1:9" x14ac:dyDescent="0.2">
      <c r="A101" s="8"/>
      <c r="B101" s="6"/>
      <c r="C101" s="6"/>
      <c r="D101" s="20" t="s">
        <v>255</v>
      </c>
      <c r="E101" s="302">
        <f>E88+E99</f>
        <v>1.8061872190885335E-2</v>
      </c>
      <c r="F101" s="21" t="s">
        <v>190</v>
      </c>
      <c r="G101" s="19"/>
      <c r="H101" s="6"/>
      <c r="I101" s="6"/>
    </row>
    <row r="102" spans="1:9" x14ac:dyDescent="0.2">
      <c r="A102" s="8"/>
      <c r="B102" s="6"/>
      <c r="C102" s="6"/>
      <c r="D102" s="20" t="s">
        <v>256</v>
      </c>
      <c r="E102" s="302">
        <f>E100+E87</f>
        <v>6.948062998757447E-3</v>
      </c>
      <c r="F102" s="21" t="s">
        <v>190</v>
      </c>
      <c r="G102" s="19"/>
      <c r="H102" s="6"/>
      <c r="I102" s="6"/>
    </row>
    <row r="103" spans="1:9" x14ac:dyDescent="0.2">
      <c r="A103" s="8"/>
      <c r="B103" s="6"/>
      <c r="C103" s="6"/>
      <c r="D103" s="20" t="s">
        <v>257</v>
      </c>
      <c r="E103" s="19">
        <f>SQRT((E101^2+E102^2))</f>
        <v>1.9352178339261433E-2</v>
      </c>
      <c r="F103" s="21" t="s">
        <v>190</v>
      </c>
      <c r="G103" s="19"/>
      <c r="H103" s="6"/>
      <c r="I103" s="6"/>
    </row>
    <row r="104" spans="1:9" ht="15.75" x14ac:dyDescent="0.2">
      <c r="A104" s="8"/>
      <c r="B104" s="6"/>
      <c r="C104" s="6"/>
      <c r="D104" s="20" t="s">
        <v>271</v>
      </c>
      <c r="E104" s="10">
        <f>1.05*$K$86/(SQRT(3)*E103)</f>
        <v>11.903711993977646</v>
      </c>
      <c r="F104" s="11" t="s">
        <v>30</v>
      </c>
      <c r="G104" s="19"/>
      <c r="H104" s="6"/>
      <c r="I104" s="6"/>
    </row>
    <row r="105" spans="1:9" ht="14.25" x14ac:dyDescent="0.2">
      <c r="A105" s="8"/>
      <c r="B105" s="19"/>
      <c r="C105" s="19"/>
      <c r="D105" s="20"/>
      <c r="E105" s="300"/>
      <c r="F105" s="21"/>
      <c r="G105" s="19"/>
      <c r="H105" s="6"/>
      <c r="I105" s="6"/>
    </row>
    <row r="106" spans="1:9" x14ac:dyDescent="0.2">
      <c r="A106" s="12" t="s">
        <v>249</v>
      </c>
      <c r="B106" s="13"/>
      <c r="C106" s="13"/>
      <c r="D106" s="13"/>
      <c r="E106" s="13"/>
      <c r="F106" s="13"/>
      <c r="G106" s="13"/>
      <c r="H106" s="13"/>
      <c r="I106" s="13"/>
    </row>
    <row r="107" spans="1:9" x14ac:dyDescent="0.2">
      <c r="A107" s="18"/>
      <c r="B107" s="19"/>
      <c r="C107" s="19"/>
      <c r="D107" s="19"/>
      <c r="E107" s="19"/>
      <c r="F107" s="19"/>
      <c r="G107" s="19"/>
      <c r="H107" s="19"/>
      <c r="I107" s="19"/>
    </row>
    <row r="108" spans="1:9" x14ac:dyDescent="0.2">
      <c r="A108" s="8"/>
      <c r="B108" s="6"/>
      <c r="C108" s="6"/>
      <c r="D108" s="20" t="s">
        <v>250</v>
      </c>
      <c r="E108" s="19">
        <f>'CALCULO DE CORTOCIRCUITO'!D48</f>
        <v>240</v>
      </c>
      <c r="F108" s="21" t="s">
        <v>192</v>
      </c>
      <c r="G108" s="19"/>
      <c r="H108" s="6"/>
      <c r="I108" s="6"/>
    </row>
    <row r="109" spans="1:9" x14ac:dyDescent="0.2">
      <c r="A109" s="8"/>
      <c r="B109" s="6"/>
      <c r="C109" s="6"/>
      <c r="D109" s="299" t="s">
        <v>251</v>
      </c>
      <c r="E109" s="19">
        <f>IF('CALCULO DE CORTOCIRCUITO'!C51&lt;&gt;0,'CALCULO DE CORTOCIRCUITO'!D49/(1000*'CALCULO DE CORTOCIRCUITO'!C51),0)</f>
        <v>0.04</v>
      </c>
      <c r="F109" s="21" t="s">
        <v>195</v>
      </c>
      <c r="G109" s="19"/>
      <c r="H109" s="6"/>
      <c r="I109" s="6"/>
    </row>
    <row r="110" spans="1:9" x14ac:dyDescent="0.2">
      <c r="A110" s="8"/>
      <c r="B110" s="6"/>
      <c r="C110" s="6"/>
      <c r="D110" s="299" t="s">
        <v>252</v>
      </c>
      <c r="E110" s="435" t="str">
        <f>'CALCULO DE CORTOCIRCUITO'!C47</f>
        <v>Subterráneo</v>
      </c>
      <c r="F110" s="435"/>
      <c r="G110" s="19"/>
      <c r="H110" s="6"/>
      <c r="I110" s="6"/>
    </row>
    <row r="111" spans="1:9" x14ac:dyDescent="0.2">
      <c r="A111" s="8"/>
      <c r="B111" s="6"/>
      <c r="C111" s="6"/>
      <c r="D111" s="299" t="s">
        <v>283</v>
      </c>
      <c r="E111" s="435" t="str">
        <f>'CALCULO DE CORTOCIRCUITO'!C50</f>
        <v>Tetrapolar</v>
      </c>
      <c r="F111" s="435"/>
      <c r="G111" s="19"/>
      <c r="H111" s="6"/>
      <c r="I111" s="6"/>
    </row>
    <row r="112" spans="1:9" x14ac:dyDescent="0.2">
      <c r="A112" s="8"/>
      <c r="B112" s="6"/>
      <c r="C112" s="6"/>
      <c r="D112" s="20" t="s">
        <v>253</v>
      </c>
      <c r="E112" s="19">
        <f>IF(E109=0,0,IF(E110="Aéreo",VLOOKUP(E108,'DATOS CONDUCTORES'!F323:I332,4,FALSE),IF(E111="Unipolar",VLOOKUP(E108,'DATOS CONDUCTORES'!F92:I105,4,FALSE),VLOOKUP(E108,'DATOS CONDUCTORES'!F126:I139,4,FALSE))))</f>
        <v>6.9914609777814579E-2</v>
      </c>
      <c r="F112" s="21" t="s">
        <v>194</v>
      </c>
      <c r="G112" s="19"/>
      <c r="H112" s="6"/>
      <c r="I112" s="6"/>
    </row>
    <row r="113" spans="1:9" x14ac:dyDescent="0.2">
      <c r="A113" s="8"/>
      <c r="B113" s="6"/>
      <c r="C113" s="6"/>
      <c r="D113" s="20" t="s">
        <v>254</v>
      </c>
      <c r="E113" s="19">
        <f>IF(E109=0,0,IF(E110="Aéreo",VLOOKUP(E108,'DATOS CONDUCTORES'!F323:I332,3,FALSE),IF(E111="Unipolar",VLOOKUP(E108,'DATOS CONDUCTORES'!F92:I105,3,FALSE),VLOOKUP(E108,'DATOS CONDUCTORES'!F126:I139,3,FALSE))))</f>
        <v>9.4017920352838277E-2</v>
      </c>
      <c r="F113" s="21" t="s">
        <v>194</v>
      </c>
      <c r="G113" s="19"/>
      <c r="H113" s="6"/>
      <c r="I113" s="6"/>
    </row>
    <row r="114" spans="1:9" x14ac:dyDescent="0.2">
      <c r="A114" s="8"/>
      <c r="B114" s="6"/>
      <c r="C114" s="6"/>
      <c r="D114" s="20" t="s">
        <v>253</v>
      </c>
      <c r="E114" s="19">
        <f>E112*E109</f>
        <v>2.7965843911125833E-3</v>
      </c>
      <c r="F114" s="21" t="s">
        <v>190</v>
      </c>
      <c r="G114" s="19"/>
      <c r="H114" s="6"/>
      <c r="I114" s="6"/>
    </row>
    <row r="115" spans="1:9" x14ac:dyDescent="0.2">
      <c r="A115" s="8"/>
      <c r="B115" s="6"/>
      <c r="C115" s="6"/>
      <c r="D115" s="20" t="s">
        <v>254</v>
      </c>
      <c r="E115" s="19">
        <f>E113*E109</f>
        <v>3.7607168141135312E-3</v>
      </c>
      <c r="F115" s="21" t="s">
        <v>190</v>
      </c>
      <c r="G115" s="19"/>
      <c r="H115" s="6"/>
      <c r="I115" s="6"/>
    </row>
    <row r="116" spans="1:9" x14ac:dyDescent="0.2">
      <c r="A116" s="8"/>
      <c r="B116" s="6"/>
      <c r="C116" s="6"/>
      <c r="D116" s="20" t="s">
        <v>258</v>
      </c>
      <c r="E116" s="302">
        <f>E101+E114</f>
        <v>2.085845658199792E-2</v>
      </c>
      <c r="F116" s="21" t="s">
        <v>190</v>
      </c>
      <c r="G116" s="19"/>
      <c r="H116" s="6"/>
      <c r="I116" s="6"/>
    </row>
    <row r="117" spans="1:9" x14ac:dyDescent="0.2">
      <c r="A117" s="8"/>
      <c r="B117" s="6"/>
      <c r="C117" s="6"/>
      <c r="D117" s="20" t="s">
        <v>259</v>
      </c>
      <c r="E117" s="302">
        <f>E115+E102</f>
        <v>1.0708779812870979E-2</v>
      </c>
      <c r="F117" s="21" t="s">
        <v>190</v>
      </c>
      <c r="G117" s="19"/>
      <c r="H117" s="6"/>
      <c r="I117" s="6"/>
    </row>
    <row r="118" spans="1:9" x14ac:dyDescent="0.2">
      <c r="A118" s="8"/>
      <c r="B118" s="6"/>
      <c r="C118" s="6"/>
      <c r="D118" s="20" t="s">
        <v>260</v>
      </c>
      <c r="E118" s="19">
        <f>SQRT((E116^2+E117^2))</f>
        <v>2.3446815904588095E-2</v>
      </c>
      <c r="F118" s="21" t="s">
        <v>190</v>
      </c>
      <c r="G118" s="19"/>
      <c r="H118" s="6"/>
      <c r="I118" s="6"/>
    </row>
    <row r="119" spans="1:9" ht="15.75" x14ac:dyDescent="0.2">
      <c r="A119" s="8"/>
      <c r="B119" s="6"/>
      <c r="C119" s="6"/>
      <c r="D119" s="20" t="s">
        <v>270</v>
      </c>
      <c r="E119" s="10">
        <f>1.05*$K$86/(SQRT(3)*E118)</f>
        <v>9.8249057929261561</v>
      </c>
      <c r="F119" s="11" t="s">
        <v>30</v>
      </c>
      <c r="G119" s="19"/>
      <c r="H119" s="6"/>
      <c r="I119" s="6"/>
    </row>
    <row r="120" spans="1:9" ht="14.25" x14ac:dyDescent="0.2">
      <c r="A120" s="8"/>
      <c r="B120" s="19"/>
      <c r="C120" s="19"/>
      <c r="D120" s="20"/>
      <c r="E120" s="300"/>
      <c r="F120" s="21"/>
      <c r="G120" s="19"/>
      <c r="H120" s="6"/>
      <c r="I120" s="6"/>
    </row>
    <row r="121" spans="1:9" x14ac:dyDescent="0.2">
      <c r="A121" s="12" t="s">
        <v>261</v>
      </c>
      <c r="B121" s="13"/>
      <c r="C121" s="13"/>
      <c r="D121" s="13"/>
      <c r="E121" s="13"/>
      <c r="F121" s="13"/>
      <c r="G121" s="13"/>
      <c r="H121" s="13"/>
      <c r="I121" s="13"/>
    </row>
    <row r="122" spans="1:9" x14ac:dyDescent="0.2">
      <c r="A122" s="18"/>
      <c r="B122" s="19"/>
      <c r="C122" s="19"/>
      <c r="D122" s="19"/>
      <c r="E122" s="19"/>
      <c r="F122" s="19"/>
      <c r="G122" s="19"/>
      <c r="H122" s="19"/>
      <c r="I122" s="19"/>
    </row>
    <row r="123" spans="1:9" x14ac:dyDescent="0.2">
      <c r="A123" s="8"/>
      <c r="B123" s="6"/>
      <c r="C123" s="6"/>
      <c r="D123" s="20" t="s">
        <v>262</v>
      </c>
      <c r="E123" s="19">
        <f>'CALCULO DE CORTOCIRCUITO'!D55</f>
        <v>6</v>
      </c>
      <c r="F123" s="21" t="s">
        <v>192</v>
      </c>
      <c r="G123" s="19"/>
      <c r="H123" s="6"/>
      <c r="I123" s="6"/>
    </row>
    <row r="124" spans="1:9" x14ac:dyDescent="0.2">
      <c r="A124" s="8"/>
      <c r="B124" s="6"/>
      <c r="C124" s="6"/>
      <c r="D124" s="299" t="s">
        <v>263</v>
      </c>
      <c r="E124" s="19">
        <f>IF('CALCULO DE CORTOCIRCUITO'!C58&lt;&gt;0,'CALCULO DE CORTOCIRCUITO'!D56/(1000*'CALCULO DE CORTOCIRCUITO'!C58),0)</f>
        <v>4.0000000000000001E-3</v>
      </c>
      <c r="F124" s="21" t="s">
        <v>195</v>
      </c>
      <c r="G124" s="19"/>
      <c r="H124" s="6"/>
      <c r="I124" s="6"/>
    </row>
    <row r="125" spans="1:9" x14ac:dyDescent="0.2">
      <c r="A125" s="8"/>
      <c r="B125" s="6"/>
      <c r="C125" s="6"/>
      <c r="D125" s="299" t="s">
        <v>264</v>
      </c>
      <c r="E125" s="435" t="str">
        <f>'CALCULO DE CORTOCIRCUITO'!C54</f>
        <v>Subterráneo</v>
      </c>
      <c r="F125" s="435"/>
      <c r="G125" s="19"/>
      <c r="H125" s="6"/>
      <c r="I125" s="6"/>
    </row>
    <row r="126" spans="1:9" x14ac:dyDescent="0.2">
      <c r="A126" s="8"/>
      <c r="B126" s="6"/>
      <c r="C126" s="6"/>
      <c r="D126" s="299" t="s">
        <v>283</v>
      </c>
      <c r="E126" s="435" t="str">
        <f>'CALCULO DE CORTOCIRCUITO'!C57</f>
        <v>Unipolar</v>
      </c>
      <c r="F126" s="435"/>
      <c r="G126" s="19"/>
      <c r="H126" s="6"/>
      <c r="I126" s="6"/>
    </row>
    <row r="127" spans="1:9" x14ac:dyDescent="0.2">
      <c r="A127" s="8"/>
      <c r="B127" s="6"/>
      <c r="C127" s="6"/>
      <c r="D127" s="20" t="s">
        <v>265</v>
      </c>
      <c r="E127" s="19">
        <f>IF(E124=0,0,IF(E125="Aéreo",VLOOKUP(E123,'DATOS CONDUCTORES'!F323:I332,4,FALSE),IF(E126="Unipolar",VLOOKUP(E123,'DATOS CONDUCTORES'!F92:I105,4,FALSE),VLOOKUP(E123,'DATOS CONDUCTORES'!F126:I139,4,FALSE))))</f>
        <v>0.17209628197690452</v>
      </c>
      <c r="F127" s="21" t="s">
        <v>194</v>
      </c>
      <c r="G127" s="19"/>
      <c r="H127" s="6"/>
      <c r="I127" s="6"/>
    </row>
    <row r="128" spans="1:9" x14ac:dyDescent="0.2">
      <c r="A128" s="8"/>
      <c r="B128" s="6"/>
      <c r="C128" s="6"/>
      <c r="D128" s="20" t="s">
        <v>266</v>
      </c>
      <c r="E128" s="19">
        <f>IF(E124=0,0,IF(E125="Aéreo",VLOOKUP(E123,'DATOS CONDUCTORES'!F323:I332,3,FALSE),IF(E126="Unipolar",VLOOKUP(E123,'DATOS CONDUCTORES'!F92:I105,3,FALSE),VLOOKUP(E123,'DATOS CONDUCTORES'!F126:I139,3,FALSE))))</f>
        <v>3.9484893096024742</v>
      </c>
      <c r="F128" s="21" t="s">
        <v>194</v>
      </c>
      <c r="G128" s="19"/>
      <c r="H128" s="6"/>
      <c r="I128" s="6"/>
    </row>
    <row r="129" spans="1:9" x14ac:dyDescent="0.2">
      <c r="A129" s="8"/>
      <c r="B129" s="6"/>
      <c r="C129" s="6"/>
      <c r="D129" s="20" t="s">
        <v>265</v>
      </c>
      <c r="E129" s="19">
        <f>E127*E124</f>
        <v>6.8838512790761811E-4</v>
      </c>
      <c r="F129" s="21" t="s">
        <v>190</v>
      </c>
      <c r="G129" s="19"/>
      <c r="H129" s="6"/>
      <c r="I129" s="6"/>
    </row>
    <row r="130" spans="1:9" x14ac:dyDescent="0.2">
      <c r="A130" s="8"/>
      <c r="B130" s="6"/>
      <c r="C130" s="6"/>
      <c r="D130" s="20" t="s">
        <v>266</v>
      </c>
      <c r="E130" s="19">
        <f>E128*E124</f>
        <v>1.5793957238409897E-2</v>
      </c>
      <c r="F130" s="21" t="s">
        <v>190</v>
      </c>
      <c r="G130" s="19"/>
      <c r="H130" s="6"/>
      <c r="I130" s="6"/>
    </row>
    <row r="131" spans="1:9" x14ac:dyDescent="0.2">
      <c r="A131" s="8"/>
      <c r="B131" s="6"/>
      <c r="C131" s="6"/>
      <c r="D131" s="20" t="s">
        <v>267</v>
      </c>
      <c r="E131" s="302">
        <f>E116+E129</f>
        <v>2.1546841709905538E-2</v>
      </c>
      <c r="F131" s="21" t="s">
        <v>190</v>
      </c>
      <c r="G131" s="19"/>
      <c r="H131" s="6"/>
      <c r="I131" s="6"/>
    </row>
    <row r="132" spans="1:9" x14ac:dyDescent="0.2">
      <c r="A132" s="8"/>
      <c r="B132" s="6"/>
      <c r="C132" s="6"/>
      <c r="D132" s="20" t="s">
        <v>268</v>
      </c>
      <c r="E132" s="302">
        <f>E130+E117</f>
        <v>2.6502737051280874E-2</v>
      </c>
      <c r="F132" s="21" t="s">
        <v>190</v>
      </c>
      <c r="G132" s="19"/>
      <c r="H132" s="6"/>
      <c r="I132" s="6"/>
    </row>
    <row r="133" spans="1:9" x14ac:dyDescent="0.2">
      <c r="A133" s="8"/>
      <c r="B133" s="6"/>
      <c r="C133" s="6"/>
      <c r="D133" s="20" t="s">
        <v>269</v>
      </c>
      <c r="E133" s="19">
        <f>SQRT((E131^2+E132^2))</f>
        <v>3.4156426318938303E-2</v>
      </c>
      <c r="F133" s="21" t="s">
        <v>190</v>
      </c>
      <c r="G133" s="19"/>
      <c r="H133" s="6"/>
      <c r="I133" s="6"/>
    </row>
    <row r="134" spans="1:9" ht="15.75" x14ac:dyDescent="0.2">
      <c r="A134" s="8"/>
      <c r="B134" s="6"/>
      <c r="C134" s="6"/>
      <c r="D134" s="20" t="s">
        <v>272</v>
      </c>
      <c r="E134" s="10">
        <f>1.05*$K$86/(SQRT(3)*E133)</f>
        <v>6.7443460055109519</v>
      </c>
      <c r="F134" s="11" t="s">
        <v>30</v>
      </c>
      <c r="G134" s="19"/>
      <c r="H134" s="6"/>
      <c r="I134" s="6"/>
    </row>
    <row r="135" spans="1:9" ht="14.25" x14ac:dyDescent="0.2">
      <c r="A135" s="8"/>
      <c r="B135" s="19"/>
      <c r="C135" s="19"/>
      <c r="D135" s="20"/>
      <c r="E135" s="300"/>
      <c r="F135" s="21"/>
      <c r="G135" s="19"/>
      <c r="H135" s="6"/>
      <c r="I135" s="6"/>
    </row>
    <row r="136" spans="1:9" x14ac:dyDescent="0.2">
      <c r="A136" s="12" t="s">
        <v>273</v>
      </c>
      <c r="B136" s="13"/>
      <c r="C136" s="13"/>
      <c r="D136" s="13"/>
      <c r="E136" s="13"/>
      <c r="F136" s="13"/>
      <c r="G136" s="13"/>
      <c r="H136" s="13"/>
      <c r="I136" s="13"/>
    </row>
    <row r="137" spans="1:9" x14ac:dyDescent="0.2">
      <c r="A137" s="18"/>
      <c r="B137" s="19"/>
      <c r="C137" s="19"/>
      <c r="D137" s="19"/>
      <c r="E137" s="19"/>
      <c r="F137" s="19"/>
      <c r="G137" s="19"/>
      <c r="H137" s="19"/>
      <c r="I137" s="19"/>
    </row>
    <row r="138" spans="1:9" x14ac:dyDescent="0.2">
      <c r="A138" s="8"/>
      <c r="B138" s="6"/>
      <c r="C138" s="6"/>
      <c r="D138" s="20" t="s">
        <v>274</v>
      </c>
      <c r="E138" s="19">
        <f>'CALCULO DE CORTOCIRCUITO'!D62</f>
        <v>0</v>
      </c>
      <c r="F138" s="21" t="s">
        <v>192</v>
      </c>
      <c r="G138" s="19"/>
      <c r="H138" s="6"/>
      <c r="I138" s="6"/>
    </row>
    <row r="139" spans="1:9" x14ac:dyDescent="0.2">
      <c r="A139" s="8"/>
      <c r="B139" s="6"/>
      <c r="C139" s="6"/>
      <c r="D139" s="299" t="s">
        <v>275</v>
      </c>
      <c r="E139" s="19">
        <f>IF('CALCULO DE CORTOCIRCUITO'!C65&lt;&gt;0,'CALCULO DE CORTOCIRCUITO'!D63/(1000*'CALCULO DE CORTOCIRCUITO'!C65),0)</f>
        <v>0</v>
      </c>
      <c r="F139" s="21" t="s">
        <v>195</v>
      </c>
      <c r="G139" s="19"/>
      <c r="H139" s="6"/>
      <c r="I139" s="6"/>
    </row>
    <row r="140" spans="1:9" x14ac:dyDescent="0.2">
      <c r="A140" s="8"/>
      <c r="B140" s="6"/>
      <c r="C140" s="6"/>
      <c r="D140" s="299" t="s">
        <v>276</v>
      </c>
      <c r="E140" s="435">
        <f>'CALCULO DE CORTOCIRCUITO'!C61</f>
        <v>0</v>
      </c>
      <c r="F140" s="435"/>
      <c r="G140" s="19"/>
      <c r="H140" s="6"/>
      <c r="I140" s="6"/>
    </row>
    <row r="141" spans="1:9" x14ac:dyDescent="0.2">
      <c r="A141" s="8"/>
      <c r="B141" s="6"/>
      <c r="C141" s="6"/>
      <c r="D141" s="299" t="s">
        <v>283</v>
      </c>
      <c r="E141" s="435">
        <f>'CALCULO DE CORTOCIRCUITO'!C64</f>
        <v>0</v>
      </c>
      <c r="F141" s="435"/>
      <c r="G141" s="19"/>
      <c r="H141" s="6"/>
      <c r="I141" s="6"/>
    </row>
    <row r="142" spans="1:9" x14ac:dyDescent="0.2">
      <c r="A142" s="8"/>
      <c r="B142" s="6"/>
      <c r="C142" s="6"/>
      <c r="D142" s="20" t="s">
        <v>277</v>
      </c>
      <c r="E142" s="19">
        <f>IF(E139=0,0,IF(E140="Aéreo",VLOOKUP(E138,'DATOS CONDUCTORES'!F323:I332,4,FALSE),IF(E141="Unipolar",VLOOKUP(E138,'DATOS CONDUCTORES'!F92:I105,4,FALSE),VLOOKUP(E138,'DATOS CONDUCTORES'!F126:I139,4,FALSE))))</f>
        <v>0</v>
      </c>
      <c r="F142" s="21" t="s">
        <v>194</v>
      </c>
      <c r="G142" s="19"/>
      <c r="H142" s="6"/>
      <c r="I142" s="6"/>
    </row>
    <row r="143" spans="1:9" x14ac:dyDescent="0.2">
      <c r="A143" s="8"/>
      <c r="B143" s="6"/>
      <c r="C143" s="6"/>
      <c r="D143" s="20" t="s">
        <v>278</v>
      </c>
      <c r="E143" s="19">
        <f>IF(E139=0,0,IF(E140="Aéreo",VLOOKUP(E138,'DATOS CONDUCTORES'!F323:I332,3,FALSE),IF(E141="Unipolar",VLOOKUP(E138,'DATOS CONDUCTORES'!F92:I105,3,FALSE),VLOOKUP(E138,'DATOS CONDUCTORES'!F126:I139,3,FALSE))))</f>
        <v>0</v>
      </c>
      <c r="F143" s="21" t="s">
        <v>194</v>
      </c>
      <c r="G143" s="19"/>
      <c r="H143" s="6"/>
      <c r="I143" s="6"/>
    </row>
    <row r="144" spans="1:9" x14ac:dyDescent="0.2">
      <c r="A144" s="8"/>
      <c r="B144" s="6"/>
      <c r="C144" s="6"/>
      <c r="D144" s="20" t="s">
        <v>277</v>
      </c>
      <c r="E144" s="19">
        <f>E142*E139</f>
        <v>0</v>
      </c>
      <c r="F144" s="21" t="s">
        <v>190</v>
      </c>
      <c r="G144" s="19"/>
      <c r="H144" s="6"/>
      <c r="I144" s="6"/>
    </row>
    <row r="145" spans="1:9" x14ac:dyDescent="0.2">
      <c r="A145" s="8"/>
      <c r="B145" s="6"/>
      <c r="C145" s="6"/>
      <c r="D145" s="20" t="s">
        <v>278</v>
      </c>
      <c r="E145" s="19">
        <f>E143*E139</f>
        <v>0</v>
      </c>
      <c r="F145" s="21" t="s">
        <v>190</v>
      </c>
      <c r="G145" s="19"/>
      <c r="H145" s="6"/>
      <c r="I145" s="6"/>
    </row>
    <row r="146" spans="1:9" x14ac:dyDescent="0.2">
      <c r="A146" s="8"/>
      <c r="B146" s="6"/>
      <c r="C146" s="6"/>
      <c r="D146" s="20" t="s">
        <v>279</v>
      </c>
      <c r="E146" s="302">
        <f>E131+E144</f>
        <v>2.1546841709905538E-2</v>
      </c>
      <c r="F146" s="21" t="s">
        <v>190</v>
      </c>
      <c r="G146" s="19"/>
      <c r="H146" s="6"/>
      <c r="I146" s="6"/>
    </row>
    <row r="147" spans="1:9" x14ac:dyDescent="0.2">
      <c r="A147" s="8"/>
      <c r="B147" s="6"/>
      <c r="C147" s="6"/>
      <c r="D147" s="20" t="s">
        <v>280</v>
      </c>
      <c r="E147" s="302">
        <f>E145+E132</f>
        <v>2.6502737051280874E-2</v>
      </c>
      <c r="F147" s="21" t="s">
        <v>190</v>
      </c>
      <c r="G147" s="19"/>
      <c r="H147" s="6"/>
      <c r="I147" s="6"/>
    </row>
    <row r="148" spans="1:9" x14ac:dyDescent="0.2">
      <c r="A148" s="8"/>
      <c r="B148" s="6"/>
      <c r="C148" s="6"/>
      <c r="D148" s="20" t="s">
        <v>281</v>
      </c>
      <c r="E148" s="19">
        <f>SQRT((E146^2+E147^2))</f>
        <v>3.4156426318938303E-2</v>
      </c>
      <c r="F148" s="21" t="s">
        <v>190</v>
      </c>
      <c r="G148" s="19"/>
      <c r="H148" s="6"/>
      <c r="I148" s="6"/>
    </row>
    <row r="149" spans="1:9" ht="15.75" x14ac:dyDescent="0.2">
      <c r="A149" s="8"/>
      <c r="B149" s="6"/>
      <c r="C149" s="6"/>
      <c r="D149" s="20" t="s">
        <v>282</v>
      </c>
      <c r="E149" s="10">
        <f>1.05*$K$86/(SQRT(3)*E148)</f>
        <v>6.7443460055109519</v>
      </c>
      <c r="F149" s="11" t="s">
        <v>30</v>
      </c>
      <c r="G149" s="19"/>
      <c r="H149" s="6"/>
      <c r="I149" s="6"/>
    </row>
    <row r="150" spans="1:9" ht="14.25" x14ac:dyDescent="0.2">
      <c r="A150" s="8"/>
      <c r="B150" s="19"/>
      <c r="C150" s="19"/>
      <c r="D150" s="20"/>
      <c r="E150" s="300"/>
      <c r="F150" s="21"/>
      <c r="G150" s="19"/>
      <c r="H150" s="6"/>
      <c r="I150" s="6"/>
    </row>
  </sheetData>
  <sheetProtection sheet="1" objects="1" scenarios="1"/>
  <mergeCells count="16">
    <mergeCell ref="K77:O84"/>
    <mergeCell ref="E17:F17"/>
    <mergeCell ref="E32:F32"/>
    <mergeCell ref="E47:F47"/>
    <mergeCell ref="E95:F95"/>
    <mergeCell ref="G26:I28"/>
    <mergeCell ref="E110:F110"/>
    <mergeCell ref="E141:F141"/>
    <mergeCell ref="E125:F125"/>
    <mergeCell ref="E140:F140"/>
    <mergeCell ref="E18:F18"/>
    <mergeCell ref="E33:F33"/>
    <mergeCell ref="E48:F48"/>
    <mergeCell ref="E96:F96"/>
    <mergeCell ref="E111:F111"/>
    <mergeCell ref="E126:F126"/>
  </mergeCells>
  <pageMargins left="0.7" right="0.7" top="0.75" bottom="0.75" header="0.3" footer="0.3"/>
  <pageSetup orientation="portrait" r:id="rId1"/>
  <drawing r:id="rId2"/>
  <legacyDrawing r:id="rId3"/>
  <oleObjects>
    <mc:AlternateContent xmlns:mc="http://schemas.openxmlformats.org/markup-compatibility/2006">
      <mc:Choice Requires="x14">
        <oleObject progId="Equation.3" shapeId="5123" r:id="rId4">
          <objectPr defaultSize="0" autoPict="0" r:id="rId5">
            <anchor moveWithCells="1">
              <from>
                <xdr:col>3</xdr:col>
                <xdr:colOff>0</xdr:colOff>
                <xdr:row>66</xdr:row>
                <xdr:rowOff>142875</xdr:rowOff>
              </from>
              <to>
                <xdr:col>3</xdr:col>
                <xdr:colOff>1228725</xdr:colOff>
                <xdr:row>68</xdr:row>
                <xdr:rowOff>38100</xdr:rowOff>
              </to>
            </anchor>
          </objectPr>
        </oleObject>
      </mc:Choice>
      <mc:Fallback>
        <oleObject progId="Equation.3" shapeId="5123" r:id="rId4"/>
      </mc:Fallback>
    </mc:AlternateContent>
    <mc:AlternateContent xmlns:mc="http://schemas.openxmlformats.org/markup-compatibility/2006">
      <mc:Choice Requires="x14">
        <oleObject progId="Equation.3" shapeId="5124" r:id="rId6">
          <objectPr defaultSize="0" autoPict="0" r:id="rId7">
            <anchor moveWithCells="1">
              <from>
                <xdr:col>5</xdr:col>
                <xdr:colOff>0</xdr:colOff>
                <xdr:row>66</xdr:row>
                <xdr:rowOff>152400</xdr:rowOff>
              </from>
              <to>
                <xdr:col>6</xdr:col>
                <xdr:colOff>304800</xdr:colOff>
                <xdr:row>68</xdr:row>
                <xdr:rowOff>47625</xdr:rowOff>
              </to>
            </anchor>
          </objectPr>
        </oleObject>
      </mc:Choice>
      <mc:Fallback>
        <oleObject progId="Equation.3" shapeId="5124" r:id="rId6"/>
      </mc:Fallback>
    </mc:AlternateContent>
    <mc:AlternateContent xmlns:mc="http://schemas.openxmlformats.org/markup-compatibility/2006">
      <mc:Choice Requires="x14">
        <oleObject progId="Equation.3" shapeId="5126" r:id="rId8">
          <objectPr defaultSize="0" autoPict="0" r:id="rId9">
            <anchor moveWithCells="1">
              <from>
                <xdr:col>6</xdr:col>
                <xdr:colOff>1266825</xdr:colOff>
                <xdr:row>79</xdr:row>
                <xdr:rowOff>19050</xdr:rowOff>
              </from>
              <to>
                <xdr:col>8</xdr:col>
                <xdr:colOff>1123950</xdr:colOff>
                <xdr:row>82</xdr:row>
                <xdr:rowOff>152400</xdr:rowOff>
              </to>
            </anchor>
          </objectPr>
        </oleObject>
      </mc:Choice>
      <mc:Fallback>
        <oleObject progId="Equation.3" shapeId="5126" r:id="rId8"/>
      </mc:Fallback>
    </mc:AlternateContent>
    <mc:AlternateContent xmlns:mc="http://schemas.openxmlformats.org/markup-compatibility/2006">
      <mc:Choice Requires="x14">
        <oleObject progId="Equation.3" shapeId="5127" r:id="rId10">
          <objectPr defaultSize="0" autoPict="0" r:id="rId11">
            <anchor moveWithCells="1">
              <from>
                <xdr:col>6</xdr:col>
                <xdr:colOff>1171575</xdr:colOff>
                <xdr:row>74</xdr:row>
                <xdr:rowOff>142875</xdr:rowOff>
              </from>
              <to>
                <xdr:col>8</xdr:col>
                <xdr:colOff>1333500</xdr:colOff>
                <xdr:row>79</xdr:row>
                <xdr:rowOff>9525</xdr:rowOff>
              </to>
            </anchor>
          </objectPr>
        </oleObject>
      </mc:Choice>
      <mc:Fallback>
        <oleObject progId="Equation.3" shapeId="5127" r:id="rId10"/>
      </mc:Fallback>
    </mc:AlternateContent>
    <mc:AlternateContent xmlns:mc="http://schemas.openxmlformats.org/markup-compatibility/2006">
      <mc:Choice Requires="x14">
        <oleObject progId="Equation.3" shapeId="5128" r:id="rId12">
          <objectPr defaultSize="0" autoPict="0" r:id="rId13">
            <anchor moveWithCells="1">
              <from>
                <xdr:col>6</xdr:col>
                <xdr:colOff>1095375</xdr:colOff>
                <xdr:row>72</xdr:row>
                <xdr:rowOff>0</xdr:rowOff>
              </from>
              <to>
                <xdr:col>8</xdr:col>
                <xdr:colOff>1438275</xdr:colOff>
                <xdr:row>74</xdr:row>
                <xdr:rowOff>123825</xdr:rowOff>
              </to>
            </anchor>
          </objectPr>
        </oleObject>
      </mc:Choice>
      <mc:Fallback>
        <oleObject progId="Equation.3" shapeId="5128" r:id="rId12"/>
      </mc:Fallback>
    </mc:AlternateContent>
  </oleObjec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2"/>
  <dimension ref="A1:AG346"/>
  <sheetViews>
    <sheetView zoomScale="90" zoomScaleNormal="90" workbookViewId="0">
      <pane ySplit="3" topLeftCell="A316" activePane="bottomLeft" state="frozen"/>
      <selection activeCell="E95" sqref="E95"/>
      <selection pane="bottomLeft" activeCell="A323" sqref="A323:XFD323"/>
    </sheetView>
  </sheetViews>
  <sheetFormatPr baseColWidth="10" defaultColWidth="9.140625" defaultRowHeight="12.75" x14ac:dyDescent="0.2"/>
  <cols>
    <col min="1" max="1" width="22.5703125" style="280" customWidth="1"/>
    <col min="2" max="2" width="8.5703125" style="281" customWidth="1"/>
    <col min="3" max="3" width="7.140625" style="282" customWidth="1"/>
    <col min="4" max="4" width="9.140625" style="282" customWidth="1"/>
    <col min="5" max="5" width="19.28515625" style="282" customWidth="1"/>
    <col min="6" max="6" width="5.5703125" style="283" customWidth="1"/>
    <col min="7" max="9" width="12" style="284" bestFit="1" customWidth="1"/>
    <col min="10" max="11" width="11" style="63" bestFit="1" customWidth="1"/>
    <col min="12" max="12" width="11" style="63" customWidth="1"/>
    <col min="13" max="13" width="12.42578125" style="63" customWidth="1"/>
    <col min="14" max="14" width="9.140625" style="63" customWidth="1"/>
    <col min="15" max="15" width="9.85546875" style="63" customWidth="1"/>
    <col min="16" max="16" width="11.140625" style="63" customWidth="1"/>
    <col min="17" max="18" width="10.7109375" style="63" customWidth="1"/>
    <col min="19" max="19" width="13.140625" style="63" bestFit="1" customWidth="1"/>
    <col min="20" max="20" width="13.140625" style="63" customWidth="1"/>
    <col min="21" max="21" width="9.140625" style="63" customWidth="1"/>
    <col min="22" max="22" width="10" style="63" customWidth="1"/>
    <col min="23" max="24" width="11.85546875" style="63" customWidth="1"/>
    <col min="25" max="25" width="11.28515625" style="63" customWidth="1"/>
    <col min="26" max="26" width="10" style="63" customWidth="1"/>
    <col min="27" max="27" width="13.140625" style="63" customWidth="1"/>
    <col min="28" max="28" width="14.28515625" style="63" customWidth="1"/>
    <col min="29" max="29" width="15.42578125" style="63" customWidth="1"/>
    <col min="30" max="31" width="14.28515625" style="63" customWidth="1"/>
    <col min="32" max="32" width="12.5703125" style="63" customWidth="1"/>
    <col min="33" max="256" width="9.140625" style="63"/>
    <col min="257" max="257" width="22.5703125" style="63" customWidth="1"/>
    <col min="258" max="258" width="8.5703125" style="63" customWidth="1"/>
    <col min="259" max="259" width="7.140625" style="63" customWidth="1"/>
    <col min="260" max="260" width="9.140625" style="63" customWidth="1"/>
    <col min="261" max="261" width="19.28515625" style="63" customWidth="1"/>
    <col min="262" max="262" width="5.5703125" style="63" customWidth="1"/>
    <col min="263" max="265" width="12" style="63" bestFit="1" customWidth="1"/>
    <col min="266" max="267" width="11" style="63" bestFit="1" customWidth="1"/>
    <col min="268" max="268" width="11" style="63" customWidth="1"/>
    <col min="269" max="269" width="12.42578125" style="63" customWidth="1"/>
    <col min="270" max="270" width="9.140625" style="63" customWidth="1"/>
    <col min="271" max="271" width="9.85546875" style="63" customWidth="1"/>
    <col min="272" max="272" width="11.140625" style="63" customWidth="1"/>
    <col min="273" max="274" width="10.7109375" style="63" customWidth="1"/>
    <col min="275" max="275" width="12.5703125" style="63" customWidth="1"/>
    <col min="276" max="276" width="13.140625" style="63" customWidth="1"/>
    <col min="277" max="277" width="9.140625" style="63" customWidth="1"/>
    <col min="278" max="278" width="10" style="63" customWidth="1"/>
    <col min="279" max="280" width="11.85546875" style="63" customWidth="1"/>
    <col min="281" max="281" width="11.28515625" style="63" customWidth="1"/>
    <col min="282" max="282" width="10" style="63" customWidth="1"/>
    <col min="283" max="283" width="13.140625" style="63" customWidth="1"/>
    <col min="284" max="284" width="14.28515625" style="63" customWidth="1"/>
    <col min="285" max="285" width="15.42578125" style="63" customWidth="1"/>
    <col min="286" max="287" width="14.28515625" style="63" customWidth="1"/>
    <col min="288" max="288" width="12.5703125" style="63" customWidth="1"/>
    <col min="289" max="512" width="9.140625" style="63"/>
    <col min="513" max="513" width="22.5703125" style="63" customWidth="1"/>
    <col min="514" max="514" width="8.5703125" style="63" customWidth="1"/>
    <col min="515" max="515" width="7.140625" style="63" customWidth="1"/>
    <col min="516" max="516" width="9.140625" style="63" customWidth="1"/>
    <col min="517" max="517" width="19.28515625" style="63" customWidth="1"/>
    <col min="518" max="518" width="5.5703125" style="63" customWidth="1"/>
    <col min="519" max="521" width="12" style="63" bestFit="1" customWidth="1"/>
    <col min="522" max="523" width="11" style="63" bestFit="1" customWidth="1"/>
    <col min="524" max="524" width="11" style="63" customWidth="1"/>
    <col min="525" max="525" width="12.42578125" style="63" customWidth="1"/>
    <col min="526" max="526" width="9.140625" style="63" customWidth="1"/>
    <col min="527" max="527" width="9.85546875" style="63" customWidth="1"/>
    <col min="528" max="528" width="11.140625" style="63" customWidth="1"/>
    <col min="529" max="530" width="10.7109375" style="63" customWidth="1"/>
    <col min="531" max="531" width="12.5703125" style="63" customWidth="1"/>
    <col min="532" max="532" width="13.140625" style="63" customWidth="1"/>
    <col min="533" max="533" width="9.140625" style="63" customWidth="1"/>
    <col min="534" max="534" width="10" style="63" customWidth="1"/>
    <col min="535" max="536" width="11.85546875" style="63" customWidth="1"/>
    <col min="537" max="537" width="11.28515625" style="63" customWidth="1"/>
    <col min="538" max="538" width="10" style="63" customWidth="1"/>
    <col min="539" max="539" width="13.140625" style="63" customWidth="1"/>
    <col min="540" max="540" width="14.28515625" style="63" customWidth="1"/>
    <col min="541" max="541" width="15.42578125" style="63" customWidth="1"/>
    <col min="542" max="543" width="14.28515625" style="63" customWidth="1"/>
    <col min="544" max="544" width="12.5703125" style="63" customWidth="1"/>
    <col min="545" max="768" width="9.140625" style="63"/>
    <col min="769" max="769" width="22.5703125" style="63" customWidth="1"/>
    <col min="770" max="770" width="8.5703125" style="63" customWidth="1"/>
    <col min="771" max="771" width="7.140625" style="63" customWidth="1"/>
    <col min="772" max="772" width="9.140625" style="63" customWidth="1"/>
    <col min="773" max="773" width="19.28515625" style="63" customWidth="1"/>
    <col min="774" max="774" width="5.5703125" style="63" customWidth="1"/>
    <col min="775" max="777" width="12" style="63" bestFit="1" customWidth="1"/>
    <col min="778" max="779" width="11" style="63" bestFit="1" customWidth="1"/>
    <col min="780" max="780" width="11" style="63" customWidth="1"/>
    <col min="781" max="781" width="12.42578125" style="63" customWidth="1"/>
    <col min="782" max="782" width="9.140625" style="63" customWidth="1"/>
    <col min="783" max="783" width="9.85546875" style="63" customWidth="1"/>
    <col min="784" max="784" width="11.140625" style="63" customWidth="1"/>
    <col min="785" max="786" width="10.7109375" style="63" customWidth="1"/>
    <col min="787" max="787" width="12.5703125" style="63" customWidth="1"/>
    <col min="788" max="788" width="13.140625" style="63" customWidth="1"/>
    <col min="789" max="789" width="9.140625" style="63" customWidth="1"/>
    <col min="790" max="790" width="10" style="63" customWidth="1"/>
    <col min="791" max="792" width="11.85546875" style="63" customWidth="1"/>
    <col min="793" max="793" width="11.28515625" style="63" customWidth="1"/>
    <col min="794" max="794" width="10" style="63" customWidth="1"/>
    <col min="795" max="795" width="13.140625" style="63" customWidth="1"/>
    <col min="796" max="796" width="14.28515625" style="63" customWidth="1"/>
    <col min="797" max="797" width="15.42578125" style="63" customWidth="1"/>
    <col min="798" max="799" width="14.28515625" style="63" customWidth="1"/>
    <col min="800" max="800" width="12.5703125" style="63" customWidth="1"/>
    <col min="801" max="1024" width="9.140625" style="63"/>
    <col min="1025" max="1025" width="22.5703125" style="63" customWidth="1"/>
    <col min="1026" max="1026" width="8.5703125" style="63" customWidth="1"/>
    <col min="1027" max="1027" width="7.140625" style="63" customWidth="1"/>
    <col min="1028" max="1028" width="9.140625" style="63" customWidth="1"/>
    <col min="1029" max="1029" width="19.28515625" style="63" customWidth="1"/>
    <col min="1030" max="1030" width="5.5703125" style="63" customWidth="1"/>
    <col min="1031" max="1033" width="12" style="63" bestFit="1" customWidth="1"/>
    <col min="1034" max="1035" width="11" style="63" bestFit="1" customWidth="1"/>
    <col min="1036" max="1036" width="11" style="63" customWidth="1"/>
    <col min="1037" max="1037" width="12.42578125" style="63" customWidth="1"/>
    <col min="1038" max="1038" width="9.140625" style="63" customWidth="1"/>
    <col min="1039" max="1039" width="9.85546875" style="63" customWidth="1"/>
    <col min="1040" max="1040" width="11.140625" style="63" customWidth="1"/>
    <col min="1041" max="1042" width="10.7109375" style="63" customWidth="1"/>
    <col min="1043" max="1043" width="12.5703125" style="63" customWidth="1"/>
    <col min="1044" max="1044" width="13.140625" style="63" customWidth="1"/>
    <col min="1045" max="1045" width="9.140625" style="63" customWidth="1"/>
    <col min="1046" max="1046" width="10" style="63" customWidth="1"/>
    <col min="1047" max="1048" width="11.85546875" style="63" customWidth="1"/>
    <col min="1049" max="1049" width="11.28515625" style="63" customWidth="1"/>
    <col min="1050" max="1050" width="10" style="63" customWidth="1"/>
    <col min="1051" max="1051" width="13.140625" style="63" customWidth="1"/>
    <col min="1052" max="1052" width="14.28515625" style="63" customWidth="1"/>
    <col min="1053" max="1053" width="15.42578125" style="63" customWidth="1"/>
    <col min="1054" max="1055" width="14.28515625" style="63" customWidth="1"/>
    <col min="1056" max="1056" width="12.5703125" style="63" customWidth="1"/>
    <col min="1057" max="1280" width="9.140625" style="63"/>
    <col min="1281" max="1281" width="22.5703125" style="63" customWidth="1"/>
    <col min="1282" max="1282" width="8.5703125" style="63" customWidth="1"/>
    <col min="1283" max="1283" width="7.140625" style="63" customWidth="1"/>
    <col min="1284" max="1284" width="9.140625" style="63" customWidth="1"/>
    <col min="1285" max="1285" width="19.28515625" style="63" customWidth="1"/>
    <col min="1286" max="1286" width="5.5703125" style="63" customWidth="1"/>
    <col min="1287" max="1289" width="12" style="63" bestFit="1" customWidth="1"/>
    <col min="1290" max="1291" width="11" style="63" bestFit="1" customWidth="1"/>
    <col min="1292" max="1292" width="11" style="63" customWidth="1"/>
    <col min="1293" max="1293" width="12.42578125" style="63" customWidth="1"/>
    <col min="1294" max="1294" width="9.140625" style="63" customWidth="1"/>
    <col min="1295" max="1295" width="9.85546875" style="63" customWidth="1"/>
    <col min="1296" max="1296" width="11.140625" style="63" customWidth="1"/>
    <col min="1297" max="1298" width="10.7109375" style="63" customWidth="1"/>
    <col min="1299" max="1299" width="12.5703125" style="63" customWidth="1"/>
    <col min="1300" max="1300" width="13.140625" style="63" customWidth="1"/>
    <col min="1301" max="1301" width="9.140625" style="63" customWidth="1"/>
    <col min="1302" max="1302" width="10" style="63" customWidth="1"/>
    <col min="1303" max="1304" width="11.85546875" style="63" customWidth="1"/>
    <col min="1305" max="1305" width="11.28515625" style="63" customWidth="1"/>
    <col min="1306" max="1306" width="10" style="63" customWidth="1"/>
    <col min="1307" max="1307" width="13.140625" style="63" customWidth="1"/>
    <col min="1308" max="1308" width="14.28515625" style="63" customWidth="1"/>
    <col min="1309" max="1309" width="15.42578125" style="63" customWidth="1"/>
    <col min="1310" max="1311" width="14.28515625" style="63" customWidth="1"/>
    <col min="1312" max="1312" width="12.5703125" style="63" customWidth="1"/>
    <col min="1313" max="1536" width="9.140625" style="63"/>
    <col min="1537" max="1537" width="22.5703125" style="63" customWidth="1"/>
    <col min="1538" max="1538" width="8.5703125" style="63" customWidth="1"/>
    <col min="1539" max="1539" width="7.140625" style="63" customWidth="1"/>
    <col min="1540" max="1540" width="9.140625" style="63" customWidth="1"/>
    <col min="1541" max="1541" width="19.28515625" style="63" customWidth="1"/>
    <col min="1542" max="1542" width="5.5703125" style="63" customWidth="1"/>
    <col min="1543" max="1545" width="12" style="63" bestFit="1" customWidth="1"/>
    <col min="1546" max="1547" width="11" style="63" bestFit="1" customWidth="1"/>
    <col min="1548" max="1548" width="11" style="63" customWidth="1"/>
    <col min="1549" max="1549" width="12.42578125" style="63" customWidth="1"/>
    <col min="1550" max="1550" width="9.140625" style="63" customWidth="1"/>
    <col min="1551" max="1551" width="9.85546875" style="63" customWidth="1"/>
    <col min="1552" max="1552" width="11.140625" style="63" customWidth="1"/>
    <col min="1553" max="1554" width="10.7109375" style="63" customWidth="1"/>
    <col min="1555" max="1555" width="12.5703125" style="63" customWidth="1"/>
    <col min="1556" max="1556" width="13.140625" style="63" customWidth="1"/>
    <col min="1557" max="1557" width="9.140625" style="63" customWidth="1"/>
    <col min="1558" max="1558" width="10" style="63" customWidth="1"/>
    <col min="1559" max="1560" width="11.85546875" style="63" customWidth="1"/>
    <col min="1561" max="1561" width="11.28515625" style="63" customWidth="1"/>
    <col min="1562" max="1562" width="10" style="63" customWidth="1"/>
    <col min="1563" max="1563" width="13.140625" style="63" customWidth="1"/>
    <col min="1564" max="1564" width="14.28515625" style="63" customWidth="1"/>
    <col min="1565" max="1565" width="15.42578125" style="63" customWidth="1"/>
    <col min="1566" max="1567" width="14.28515625" style="63" customWidth="1"/>
    <col min="1568" max="1568" width="12.5703125" style="63" customWidth="1"/>
    <col min="1569" max="1792" width="9.140625" style="63"/>
    <col min="1793" max="1793" width="22.5703125" style="63" customWidth="1"/>
    <col min="1794" max="1794" width="8.5703125" style="63" customWidth="1"/>
    <col min="1795" max="1795" width="7.140625" style="63" customWidth="1"/>
    <col min="1796" max="1796" width="9.140625" style="63" customWidth="1"/>
    <col min="1797" max="1797" width="19.28515625" style="63" customWidth="1"/>
    <col min="1798" max="1798" width="5.5703125" style="63" customWidth="1"/>
    <col min="1799" max="1801" width="12" style="63" bestFit="1" customWidth="1"/>
    <col min="1802" max="1803" width="11" style="63" bestFit="1" customWidth="1"/>
    <col min="1804" max="1804" width="11" style="63" customWidth="1"/>
    <col min="1805" max="1805" width="12.42578125" style="63" customWidth="1"/>
    <col min="1806" max="1806" width="9.140625" style="63" customWidth="1"/>
    <col min="1807" max="1807" width="9.85546875" style="63" customWidth="1"/>
    <col min="1808" max="1808" width="11.140625" style="63" customWidth="1"/>
    <col min="1809" max="1810" width="10.7109375" style="63" customWidth="1"/>
    <col min="1811" max="1811" width="12.5703125" style="63" customWidth="1"/>
    <col min="1812" max="1812" width="13.140625" style="63" customWidth="1"/>
    <col min="1813" max="1813" width="9.140625" style="63" customWidth="1"/>
    <col min="1814" max="1814" width="10" style="63" customWidth="1"/>
    <col min="1815" max="1816" width="11.85546875" style="63" customWidth="1"/>
    <col min="1817" max="1817" width="11.28515625" style="63" customWidth="1"/>
    <col min="1818" max="1818" width="10" style="63" customWidth="1"/>
    <col min="1819" max="1819" width="13.140625" style="63" customWidth="1"/>
    <col min="1820" max="1820" width="14.28515625" style="63" customWidth="1"/>
    <col min="1821" max="1821" width="15.42578125" style="63" customWidth="1"/>
    <col min="1822" max="1823" width="14.28515625" style="63" customWidth="1"/>
    <col min="1824" max="1824" width="12.5703125" style="63" customWidth="1"/>
    <col min="1825" max="2048" width="9.140625" style="63"/>
    <col min="2049" max="2049" width="22.5703125" style="63" customWidth="1"/>
    <col min="2050" max="2050" width="8.5703125" style="63" customWidth="1"/>
    <col min="2051" max="2051" width="7.140625" style="63" customWidth="1"/>
    <col min="2052" max="2052" width="9.140625" style="63" customWidth="1"/>
    <col min="2053" max="2053" width="19.28515625" style="63" customWidth="1"/>
    <col min="2054" max="2054" width="5.5703125" style="63" customWidth="1"/>
    <col min="2055" max="2057" width="12" style="63" bestFit="1" customWidth="1"/>
    <col min="2058" max="2059" width="11" style="63" bestFit="1" customWidth="1"/>
    <col min="2060" max="2060" width="11" style="63" customWidth="1"/>
    <col min="2061" max="2061" width="12.42578125" style="63" customWidth="1"/>
    <col min="2062" max="2062" width="9.140625" style="63" customWidth="1"/>
    <col min="2063" max="2063" width="9.85546875" style="63" customWidth="1"/>
    <col min="2064" max="2064" width="11.140625" style="63" customWidth="1"/>
    <col min="2065" max="2066" width="10.7109375" style="63" customWidth="1"/>
    <col min="2067" max="2067" width="12.5703125" style="63" customWidth="1"/>
    <col min="2068" max="2068" width="13.140625" style="63" customWidth="1"/>
    <col min="2069" max="2069" width="9.140625" style="63" customWidth="1"/>
    <col min="2070" max="2070" width="10" style="63" customWidth="1"/>
    <col min="2071" max="2072" width="11.85546875" style="63" customWidth="1"/>
    <col min="2073" max="2073" width="11.28515625" style="63" customWidth="1"/>
    <col min="2074" max="2074" width="10" style="63" customWidth="1"/>
    <col min="2075" max="2075" width="13.140625" style="63" customWidth="1"/>
    <col min="2076" max="2076" width="14.28515625" style="63" customWidth="1"/>
    <col min="2077" max="2077" width="15.42578125" style="63" customWidth="1"/>
    <col min="2078" max="2079" width="14.28515625" style="63" customWidth="1"/>
    <col min="2080" max="2080" width="12.5703125" style="63" customWidth="1"/>
    <col min="2081" max="2304" width="9.140625" style="63"/>
    <col min="2305" max="2305" width="22.5703125" style="63" customWidth="1"/>
    <col min="2306" max="2306" width="8.5703125" style="63" customWidth="1"/>
    <col min="2307" max="2307" width="7.140625" style="63" customWidth="1"/>
    <col min="2308" max="2308" width="9.140625" style="63" customWidth="1"/>
    <col min="2309" max="2309" width="19.28515625" style="63" customWidth="1"/>
    <col min="2310" max="2310" width="5.5703125" style="63" customWidth="1"/>
    <col min="2311" max="2313" width="12" style="63" bestFit="1" customWidth="1"/>
    <col min="2314" max="2315" width="11" style="63" bestFit="1" customWidth="1"/>
    <col min="2316" max="2316" width="11" style="63" customWidth="1"/>
    <col min="2317" max="2317" width="12.42578125" style="63" customWidth="1"/>
    <col min="2318" max="2318" width="9.140625" style="63" customWidth="1"/>
    <col min="2319" max="2319" width="9.85546875" style="63" customWidth="1"/>
    <col min="2320" max="2320" width="11.140625" style="63" customWidth="1"/>
    <col min="2321" max="2322" width="10.7109375" style="63" customWidth="1"/>
    <col min="2323" max="2323" width="12.5703125" style="63" customWidth="1"/>
    <col min="2324" max="2324" width="13.140625" style="63" customWidth="1"/>
    <col min="2325" max="2325" width="9.140625" style="63" customWidth="1"/>
    <col min="2326" max="2326" width="10" style="63" customWidth="1"/>
    <col min="2327" max="2328" width="11.85546875" style="63" customWidth="1"/>
    <col min="2329" max="2329" width="11.28515625" style="63" customWidth="1"/>
    <col min="2330" max="2330" width="10" style="63" customWidth="1"/>
    <col min="2331" max="2331" width="13.140625" style="63" customWidth="1"/>
    <col min="2332" max="2332" width="14.28515625" style="63" customWidth="1"/>
    <col min="2333" max="2333" width="15.42578125" style="63" customWidth="1"/>
    <col min="2334" max="2335" width="14.28515625" style="63" customWidth="1"/>
    <col min="2336" max="2336" width="12.5703125" style="63" customWidth="1"/>
    <col min="2337" max="2560" width="9.140625" style="63"/>
    <col min="2561" max="2561" width="22.5703125" style="63" customWidth="1"/>
    <col min="2562" max="2562" width="8.5703125" style="63" customWidth="1"/>
    <col min="2563" max="2563" width="7.140625" style="63" customWidth="1"/>
    <col min="2564" max="2564" width="9.140625" style="63" customWidth="1"/>
    <col min="2565" max="2565" width="19.28515625" style="63" customWidth="1"/>
    <col min="2566" max="2566" width="5.5703125" style="63" customWidth="1"/>
    <col min="2567" max="2569" width="12" style="63" bestFit="1" customWidth="1"/>
    <col min="2570" max="2571" width="11" style="63" bestFit="1" customWidth="1"/>
    <col min="2572" max="2572" width="11" style="63" customWidth="1"/>
    <col min="2573" max="2573" width="12.42578125" style="63" customWidth="1"/>
    <col min="2574" max="2574" width="9.140625" style="63" customWidth="1"/>
    <col min="2575" max="2575" width="9.85546875" style="63" customWidth="1"/>
    <col min="2576" max="2576" width="11.140625" style="63" customWidth="1"/>
    <col min="2577" max="2578" width="10.7109375" style="63" customWidth="1"/>
    <col min="2579" max="2579" width="12.5703125" style="63" customWidth="1"/>
    <col min="2580" max="2580" width="13.140625" style="63" customWidth="1"/>
    <col min="2581" max="2581" width="9.140625" style="63" customWidth="1"/>
    <col min="2582" max="2582" width="10" style="63" customWidth="1"/>
    <col min="2583" max="2584" width="11.85546875" style="63" customWidth="1"/>
    <col min="2585" max="2585" width="11.28515625" style="63" customWidth="1"/>
    <col min="2586" max="2586" width="10" style="63" customWidth="1"/>
    <col min="2587" max="2587" width="13.140625" style="63" customWidth="1"/>
    <col min="2588" max="2588" width="14.28515625" style="63" customWidth="1"/>
    <col min="2589" max="2589" width="15.42578125" style="63" customWidth="1"/>
    <col min="2590" max="2591" width="14.28515625" style="63" customWidth="1"/>
    <col min="2592" max="2592" width="12.5703125" style="63" customWidth="1"/>
    <col min="2593" max="2816" width="9.140625" style="63"/>
    <col min="2817" max="2817" width="22.5703125" style="63" customWidth="1"/>
    <col min="2818" max="2818" width="8.5703125" style="63" customWidth="1"/>
    <col min="2819" max="2819" width="7.140625" style="63" customWidth="1"/>
    <col min="2820" max="2820" width="9.140625" style="63" customWidth="1"/>
    <col min="2821" max="2821" width="19.28515625" style="63" customWidth="1"/>
    <col min="2822" max="2822" width="5.5703125" style="63" customWidth="1"/>
    <col min="2823" max="2825" width="12" style="63" bestFit="1" customWidth="1"/>
    <col min="2826" max="2827" width="11" style="63" bestFit="1" customWidth="1"/>
    <col min="2828" max="2828" width="11" style="63" customWidth="1"/>
    <col min="2829" max="2829" width="12.42578125" style="63" customWidth="1"/>
    <col min="2830" max="2830" width="9.140625" style="63" customWidth="1"/>
    <col min="2831" max="2831" width="9.85546875" style="63" customWidth="1"/>
    <col min="2832" max="2832" width="11.140625" style="63" customWidth="1"/>
    <col min="2833" max="2834" width="10.7109375" style="63" customWidth="1"/>
    <col min="2835" max="2835" width="12.5703125" style="63" customWidth="1"/>
    <col min="2836" max="2836" width="13.140625" style="63" customWidth="1"/>
    <col min="2837" max="2837" width="9.140625" style="63" customWidth="1"/>
    <col min="2838" max="2838" width="10" style="63" customWidth="1"/>
    <col min="2839" max="2840" width="11.85546875" style="63" customWidth="1"/>
    <col min="2841" max="2841" width="11.28515625" style="63" customWidth="1"/>
    <col min="2842" max="2842" width="10" style="63" customWidth="1"/>
    <col min="2843" max="2843" width="13.140625" style="63" customWidth="1"/>
    <col min="2844" max="2844" width="14.28515625" style="63" customWidth="1"/>
    <col min="2845" max="2845" width="15.42578125" style="63" customWidth="1"/>
    <col min="2846" max="2847" width="14.28515625" style="63" customWidth="1"/>
    <col min="2848" max="2848" width="12.5703125" style="63" customWidth="1"/>
    <col min="2849" max="3072" width="9.140625" style="63"/>
    <col min="3073" max="3073" width="22.5703125" style="63" customWidth="1"/>
    <col min="3074" max="3074" width="8.5703125" style="63" customWidth="1"/>
    <col min="3075" max="3075" width="7.140625" style="63" customWidth="1"/>
    <col min="3076" max="3076" width="9.140625" style="63" customWidth="1"/>
    <col min="3077" max="3077" width="19.28515625" style="63" customWidth="1"/>
    <col min="3078" max="3078" width="5.5703125" style="63" customWidth="1"/>
    <col min="3079" max="3081" width="12" style="63" bestFit="1" customWidth="1"/>
    <col min="3082" max="3083" width="11" style="63" bestFit="1" customWidth="1"/>
    <col min="3084" max="3084" width="11" style="63" customWidth="1"/>
    <col min="3085" max="3085" width="12.42578125" style="63" customWidth="1"/>
    <col min="3086" max="3086" width="9.140625" style="63" customWidth="1"/>
    <col min="3087" max="3087" width="9.85546875" style="63" customWidth="1"/>
    <col min="3088" max="3088" width="11.140625" style="63" customWidth="1"/>
    <col min="3089" max="3090" width="10.7109375" style="63" customWidth="1"/>
    <col min="3091" max="3091" width="12.5703125" style="63" customWidth="1"/>
    <col min="3092" max="3092" width="13.140625" style="63" customWidth="1"/>
    <col min="3093" max="3093" width="9.140625" style="63" customWidth="1"/>
    <col min="3094" max="3094" width="10" style="63" customWidth="1"/>
    <col min="3095" max="3096" width="11.85546875" style="63" customWidth="1"/>
    <col min="3097" max="3097" width="11.28515625" style="63" customWidth="1"/>
    <col min="3098" max="3098" width="10" style="63" customWidth="1"/>
    <col min="3099" max="3099" width="13.140625" style="63" customWidth="1"/>
    <col min="3100" max="3100" width="14.28515625" style="63" customWidth="1"/>
    <col min="3101" max="3101" width="15.42578125" style="63" customWidth="1"/>
    <col min="3102" max="3103" width="14.28515625" style="63" customWidth="1"/>
    <col min="3104" max="3104" width="12.5703125" style="63" customWidth="1"/>
    <col min="3105" max="3328" width="9.140625" style="63"/>
    <col min="3329" max="3329" width="22.5703125" style="63" customWidth="1"/>
    <col min="3330" max="3330" width="8.5703125" style="63" customWidth="1"/>
    <col min="3331" max="3331" width="7.140625" style="63" customWidth="1"/>
    <col min="3332" max="3332" width="9.140625" style="63" customWidth="1"/>
    <col min="3333" max="3333" width="19.28515625" style="63" customWidth="1"/>
    <col min="3334" max="3334" width="5.5703125" style="63" customWidth="1"/>
    <col min="3335" max="3337" width="12" style="63" bestFit="1" customWidth="1"/>
    <col min="3338" max="3339" width="11" style="63" bestFit="1" customWidth="1"/>
    <col min="3340" max="3340" width="11" style="63" customWidth="1"/>
    <col min="3341" max="3341" width="12.42578125" style="63" customWidth="1"/>
    <col min="3342" max="3342" width="9.140625" style="63" customWidth="1"/>
    <col min="3343" max="3343" width="9.85546875" style="63" customWidth="1"/>
    <col min="3344" max="3344" width="11.140625" style="63" customWidth="1"/>
    <col min="3345" max="3346" width="10.7109375" style="63" customWidth="1"/>
    <col min="3347" max="3347" width="12.5703125" style="63" customWidth="1"/>
    <col min="3348" max="3348" width="13.140625" style="63" customWidth="1"/>
    <col min="3349" max="3349" width="9.140625" style="63" customWidth="1"/>
    <col min="3350" max="3350" width="10" style="63" customWidth="1"/>
    <col min="3351" max="3352" width="11.85546875" style="63" customWidth="1"/>
    <col min="3353" max="3353" width="11.28515625" style="63" customWidth="1"/>
    <col min="3354" max="3354" width="10" style="63" customWidth="1"/>
    <col min="3355" max="3355" width="13.140625" style="63" customWidth="1"/>
    <col min="3356" max="3356" width="14.28515625" style="63" customWidth="1"/>
    <col min="3357" max="3357" width="15.42578125" style="63" customWidth="1"/>
    <col min="3358" max="3359" width="14.28515625" style="63" customWidth="1"/>
    <col min="3360" max="3360" width="12.5703125" style="63" customWidth="1"/>
    <col min="3361" max="3584" width="9.140625" style="63"/>
    <col min="3585" max="3585" width="22.5703125" style="63" customWidth="1"/>
    <col min="3586" max="3586" width="8.5703125" style="63" customWidth="1"/>
    <col min="3587" max="3587" width="7.140625" style="63" customWidth="1"/>
    <col min="3588" max="3588" width="9.140625" style="63" customWidth="1"/>
    <col min="3589" max="3589" width="19.28515625" style="63" customWidth="1"/>
    <col min="3590" max="3590" width="5.5703125" style="63" customWidth="1"/>
    <col min="3591" max="3593" width="12" style="63" bestFit="1" customWidth="1"/>
    <col min="3594" max="3595" width="11" style="63" bestFit="1" customWidth="1"/>
    <col min="3596" max="3596" width="11" style="63" customWidth="1"/>
    <col min="3597" max="3597" width="12.42578125" style="63" customWidth="1"/>
    <col min="3598" max="3598" width="9.140625" style="63" customWidth="1"/>
    <col min="3599" max="3599" width="9.85546875" style="63" customWidth="1"/>
    <col min="3600" max="3600" width="11.140625" style="63" customWidth="1"/>
    <col min="3601" max="3602" width="10.7109375" style="63" customWidth="1"/>
    <col min="3603" max="3603" width="12.5703125" style="63" customWidth="1"/>
    <col min="3604" max="3604" width="13.140625" style="63" customWidth="1"/>
    <col min="3605" max="3605" width="9.140625" style="63" customWidth="1"/>
    <col min="3606" max="3606" width="10" style="63" customWidth="1"/>
    <col min="3607" max="3608" width="11.85546875" style="63" customWidth="1"/>
    <col min="3609" max="3609" width="11.28515625" style="63" customWidth="1"/>
    <col min="3610" max="3610" width="10" style="63" customWidth="1"/>
    <col min="3611" max="3611" width="13.140625" style="63" customWidth="1"/>
    <col min="3612" max="3612" width="14.28515625" style="63" customWidth="1"/>
    <col min="3613" max="3613" width="15.42578125" style="63" customWidth="1"/>
    <col min="3614" max="3615" width="14.28515625" style="63" customWidth="1"/>
    <col min="3616" max="3616" width="12.5703125" style="63" customWidth="1"/>
    <col min="3617" max="3840" width="9.140625" style="63"/>
    <col min="3841" max="3841" width="22.5703125" style="63" customWidth="1"/>
    <col min="3842" max="3842" width="8.5703125" style="63" customWidth="1"/>
    <col min="3843" max="3843" width="7.140625" style="63" customWidth="1"/>
    <col min="3844" max="3844" width="9.140625" style="63" customWidth="1"/>
    <col min="3845" max="3845" width="19.28515625" style="63" customWidth="1"/>
    <col min="3846" max="3846" width="5.5703125" style="63" customWidth="1"/>
    <col min="3847" max="3849" width="12" style="63" bestFit="1" customWidth="1"/>
    <col min="3850" max="3851" width="11" style="63" bestFit="1" customWidth="1"/>
    <col min="3852" max="3852" width="11" style="63" customWidth="1"/>
    <col min="3853" max="3853" width="12.42578125" style="63" customWidth="1"/>
    <col min="3854" max="3854" width="9.140625" style="63" customWidth="1"/>
    <col min="3855" max="3855" width="9.85546875" style="63" customWidth="1"/>
    <col min="3856" max="3856" width="11.140625" style="63" customWidth="1"/>
    <col min="3857" max="3858" width="10.7109375" style="63" customWidth="1"/>
    <col min="3859" max="3859" width="12.5703125" style="63" customWidth="1"/>
    <col min="3860" max="3860" width="13.140625" style="63" customWidth="1"/>
    <col min="3861" max="3861" width="9.140625" style="63" customWidth="1"/>
    <col min="3862" max="3862" width="10" style="63" customWidth="1"/>
    <col min="3863" max="3864" width="11.85546875" style="63" customWidth="1"/>
    <col min="3865" max="3865" width="11.28515625" style="63" customWidth="1"/>
    <col min="3866" max="3866" width="10" style="63" customWidth="1"/>
    <col min="3867" max="3867" width="13.140625" style="63" customWidth="1"/>
    <col min="3868" max="3868" width="14.28515625" style="63" customWidth="1"/>
    <col min="3869" max="3869" width="15.42578125" style="63" customWidth="1"/>
    <col min="3870" max="3871" width="14.28515625" style="63" customWidth="1"/>
    <col min="3872" max="3872" width="12.5703125" style="63" customWidth="1"/>
    <col min="3873" max="4096" width="9.140625" style="63"/>
    <col min="4097" max="4097" width="22.5703125" style="63" customWidth="1"/>
    <col min="4098" max="4098" width="8.5703125" style="63" customWidth="1"/>
    <col min="4099" max="4099" width="7.140625" style="63" customWidth="1"/>
    <col min="4100" max="4100" width="9.140625" style="63" customWidth="1"/>
    <col min="4101" max="4101" width="19.28515625" style="63" customWidth="1"/>
    <col min="4102" max="4102" width="5.5703125" style="63" customWidth="1"/>
    <col min="4103" max="4105" width="12" style="63" bestFit="1" customWidth="1"/>
    <col min="4106" max="4107" width="11" style="63" bestFit="1" customWidth="1"/>
    <col min="4108" max="4108" width="11" style="63" customWidth="1"/>
    <col min="4109" max="4109" width="12.42578125" style="63" customWidth="1"/>
    <col min="4110" max="4110" width="9.140625" style="63" customWidth="1"/>
    <col min="4111" max="4111" width="9.85546875" style="63" customWidth="1"/>
    <col min="4112" max="4112" width="11.140625" style="63" customWidth="1"/>
    <col min="4113" max="4114" width="10.7109375" style="63" customWidth="1"/>
    <col min="4115" max="4115" width="12.5703125" style="63" customWidth="1"/>
    <col min="4116" max="4116" width="13.140625" style="63" customWidth="1"/>
    <col min="4117" max="4117" width="9.140625" style="63" customWidth="1"/>
    <col min="4118" max="4118" width="10" style="63" customWidth="1"/>
    <col min="4119" max="4120" width="11.85546875" style="63" customWidth="1"/>
    <col min="4121" max="4121" width="11.28515625" style="63" customWidth="1"/>
    <col min="4122" max="4122" width="10" style="63" customWidth="1"/>
    <col min="4123" max="4123" width="13.140625" style="63" customWidth="1"/>
    <col min="4124" max="4124" width="14.28515625" style="63" customWidth="1"/>
    <col min="4125" max="4125" width="15.42578125" style="63" customWidth="1"/>
    <col min="4126" max="4127" width="14.28515625" style="63" customWidth="1"/>
    <col min="4128" max="4128" width="12.5703125" style="63" customWidth="1"/>
    <col min="4129" max="4352" width="9.140625" style="63"/>
    <col min="4353" max="4353" width="22.5703125" style="63" customWidth="1"/>
    <col min="4354" max="4354" width="8.5703125" style="63" customWidth="1"/>
    <col min="4355" max="4355" width="7.140625" style="63" customWidth="1"/>
    <col min="4356" max="4356" width="9.140625" style="63" customWidth="1"/>
    <col min="4357" max="4357" width="19.28515625" style="63" customWidth="1"/>
    <col min="4358" max="4358" width="5.5703125" style="63" customWidth="1"/>
    <col min="4359" max="4361" width="12" style="63" bestFit="1" customWidth="1"/>
    <col min="4362" max="4363" width="11" style="63" bestFit="1" customWidth="1"/>
    <col min="4364" max="4364" width="11" style="63" customWidth="1"/>
    <col min="4365" max="4365" width="12.42578125" style="63" customWidth="1"/>
    <col min="4366" max="4366" width="9.140625" style="63" customWidth="1"/>
    <col min="4367" max="4367" width="9.85546875" style="63" customWidth="1"/>
    <col min="4368" max="4368" width="11.140625" style="63" customWidth="1"/>
    <col min="4369" max="4370" width="10.7109375" style="63" customWidth="1"/>
    <col min="4371" max="4371" width="12.5703125" style="63" customWidth="1"/>
    <col min="4372" max="4372" width="13.140625" style="63" customWidth="1"/>
    <col min="4373" max="4373" width="9.140625" style="63" customWidth="1"/>
    <col min="4374" max="4374" width="10" style="63" customWidth="1"/>
    <col min="4375" max="4376" width="11.85546875" style="63" customWidth="1"/>
    <col min="4377" max="4377" width="11.28515625" style="63" customWidth="1"/>
    <col min="4378" max="4378" width="10" style="63" customWidth="1"/>
    <col min="4379" max="4379" width="13.140625" style="63" customWidth="1"/>
    <col min="4380" max="4380" width="14.28515625" style="63" customWidth="1"/>
    <col min="4381" max="4381" width="15.42578125" style="63" customWidth="1"/>
    <col min="4382" max="4383" width="14.28515625" style="63" customWidth="1"/>
    <col min="4384" max="4384" width="12.5703125" style="63" customWidth="1"/>
    <col min="4385" max="4608" width="9.140625" style="63"/>
    <col min="4609" max="4609" width="22.5703125" style="63" customWidth="1"/>
    <col min="4610" max="4610" width="8.5703125" style="63" customWidth="1"/>
    <col min="4611" max="4611" width="7.140625" style="63" customWidth="1"/>
    <col min="4612" max="4612" width="9.140625" style="63" customWidth="1"/>
    <col min="4613" max="4613" width="19.28515625" style="63" customWidth="1"/>
    <col min="4614" max="4614" width="5.5703125" style="63" customWidth="1"/>
    <col min="4615" max="4617" width="12" style="63" bestFit="1" customWidth="1"/>
    <col min="4618" max="4619" width="11" style="63" bestFit="1" customWidth="1"/>
    <col min="4620" max="4620" width="11" style="63" customWidth="1"/>
    <col min="4621" max="4621" width="12.42578125" style="63" customWidth="1"/>
    <col min="4622" max="4622" width="9.140625" style="63" customWidth="1"/>
    <col min="4623" max="4623" width="9.85546875" style="63" customWidth="1"/>
    <col min="4624" max="4624" width="11.140625" style="63" customWidth="1"/>
    <col min="4625" max="4626" width="10.7109375" style="63" customWidth="1"/>
    <col min="4627" max="4627" width="12.5703125" style="63" customWidth="1"/>
    <col min="4628" max="4628" width="13.140625" style="63" customWidth="1"/>
    <col min="4629" max="4629" width="9.140625" style="63" customWidth="1"/>
    <col min="4630" max="4630" width="10" style="63" customWidth="1"/>
    <col min="4631" max="4632" width="11.85546875" style="63" customWidth="1"/>
    <col min="4633" max="4633" width="11.28515625" style="63" customWidth="1"/>
    <col min="4634" max="4634" width="10" style="63" customWidth="1"/>
    <col min="4635" max="4635" width="13.140625" style="63" customWidth="1"/>
    <col min="4636" max="4636" width="14.28515625" style="63" customWidth="1"/>
    <col min="4637" max="4637" width="15.42578125" style="63" customWidth="1"/>
    <col min="4638" max="4639" width="14.28515625" style="63" customWidth="1"/>
    <col min="4640" max="4640" width="12.5703125" style="63" customWidth="1"/>
    <col min="4641" max="4864" width="9.140625" style="63"/>
    <col min="4865" max="4865" width="22.5703125" style="63" customWidth="1"/>
    <col min="4866" max="4866" width="8.5703125" style="63" customWidth="1"/>
    <col min="4867" max="4867" width="7.140625" style="63" customWidth="1"/>
    <col min="4868" max="4868" width="9.140625" style="63" customWidth="1"/>
    <col min="4869" max="4869" width="19.28515625" style="63" customWidth="1"/>
    <col min="4870" max="4870" width="5.5703125" style="63" customWidth="1"/>
    <col min="4871" max="4873" width="12" style="63" bestFit="1" customWidth="1"/>
    <col min="4874" max="4875" width="11" style="63" bestFit="1" customWidth="1"/>
    <col min="4876" max="4876" width="11" style="63" customWidth="1"/>
    <col min="4877" max="4877" width="12.42578125" style="63" customWidth="1"/>
    <col min="4878" max="4878" width="9.140625" style="63" customWidth="1"/>
    <col min="4879" max="4879" width="9.85546875" style="63" customWidth="1"/>
    <col min="4880" max="4880" width="11.140625" style="63" customWidth="1"/>
    <col min="4881" max="4882" width="10.7109375" style="63" customWidth="1"/>
    <col min="4883" max="4883" width="12.5703125" style="63" customWidth="1"/>
    <col min="4884" max="4884" width="13.140625" style="63" customWidth="1"/>
    <col min="4885" max="4885" width="9.140625" style="63" customWidth="1"/>
    <col min="4886" max="4886" width="10" style="63" customWidth="1"/>
    <col min="4887" max="4888" width="11.85546875" style="63" customWidth="1"/>
    <col min="4889" max="4889" width="11.28515625" style="63" customWidth="1"/>
    <col min="4890" max="4890" width="10" style="63" customWidth="1"/>
    <col min="4891" max="4891" width="13.140625" style="63" customWidth="1"/>
    <col min="4892" max="4892" width="14.28515625" style="63" customWidth="1"/>
    <col min="4893" max="4893" width="15.42578125" style="63" customWidth="1"/>
    <col min="4894" max="4895" width="14.28515625" style="63" customWidth="1"/>
    <col min="4896" max="4896" width="12.5703125" style="63" customWidth="1"/>
    <col min="4897" max="5120" width="9.140625" style="63"/>
    <col min="5121" max="5121" width="22.5703125" style="63" customWidth="1"/>
    <col min="5122" max="5122" width="8.5703125" style="63" customWidth="1"/>
    <col min="5123" max="5123" width="7.140625" style="63" customWidth="1"/>
    <col min="5124" max="5124" width="9.140625" style="63" customWidth="1"/>
    <col min="5125" max="5125" width="19.28515625" style="63" customWidth="1"/>
    <col min="5126" max="5126" width="5.5703125" style="63" customWidth="1"/>
    <col min="5127" max="5129" width="12" style="63" bestFit="1" customWidth="1"/>
    <col min="5130" max="5131" width="11" style="63" bestFit="1" customWidth="1"/>
    <col min="5132" max="5132" width="11" style="63" customWidth="1"/>
    <col min="5133" max="5133" width="12.42578125" style="63" customWidth="1"/>
    <col min="5134" max="5134" width="9.140625" style="63" customWidth="1"/>
    <col min="5135" max="5135" width="9.85546875" style="63" customWidth="1"/>
    <col min="5136" max="5136" width="11.140625" style="63" customWidth="1"/>
    <col min="5137" max="5138" width="10.7109375" style="63" customWidth="1"/>
    <col min="5139" max="5139" width="12.5703125" style="63" customWidth="1"/>
    <col min="5140" max="5140" width="13.140625" style="63" customWidth="1"/>
    <col min="5141" max="5141" width="9.140625" style="63" customWidth="1"/>
    <col min="5142" max="5142" width="10" style="63" customWidth="1"/>
    <col min="5143" max="5144" width="11.85546875" style="63" customWidth="1"/>
    <col min="5145" max="5145" width="11.28515625" style="63" customWidth="1"/>
    <col min="5146" max="5146" width="10" style="63" customWidth="1"/>
    <col min="5147" max="5147" width="13.140625" style="63" customWidth="1"/>
    <col min="5148" max="5148" width="14.28515625" style="63" customWidth="1"/>
    <col min="5149" max="5149" width="15.42578125" style="63" customWidth="1"/>
    <col min="5150" max="5151" width="14.28515625" style="63" customWidth="1"/>
    <col min="5152" max="5152" width="12.5703125" style="63" customWidth="1"/>
    <col min="5153" max="5376" width="9.140625" style="63"/>
    <col min="5377" max="5377" width="22.5703125" style="63" customWidth="1"/>
    <col min="5378" max="5378" width="8.5703125" style="63" customWidth="1"/>
    <col min="5379" max="5379" width="7.140625" style="63" customWidth="1"/>
    <col min="5380" max="5380" width="9.140625" style="63" customWidth="1"/>
    <col min="5381" max="5381" width="19.28515625" style="63" customWidth="1"/>
    <col min="5382" max="5382" width="5.5703125" style="63" customWidth="1"/>
    <col min="5383" max="5385" width="12" style="63" bestFit="1" customWidth="1"/>
    <col min="5386" max="5387" width="11" style="63" bestFit="1" customWidth="1"/>
    <col min="5388" max="5388" width="11" style="63" customWidth="1"/>
    <col min="5389" max="5389" width="12.42578125" style="63" customWidth="1"/>
    <col min="5390" max="5390" width="9.140625" style="63" customWidth="1"/>
    <col min="5391" max="5391" width="9.85546875" style="63" customWidth="1"/>
    <col min="5392" max="5392" width="11.140625" style="63" customWidth="1"/>
    <col min="5393" max="5394" width="10.7109375" style="63" customWidth="1"/>
    <col min="5395" max="5395" width="12.5703125" style="63" customWidth="1"/>
    <col min="5396" max="5396" width="13.140625" style="63" customWidth="1"/>
    <col min="5397" max="5397" width="9.140625" style="63" customWidth="1"/>
    <col min="5398" max="5398" width="10" style="63" customWidth="1"/>
    <col min="5399" max="5400" width="11.85546875" style="63" customWidth="1"/>
    <col min="5401" max="5401" width="11.28515625" style="63" customWidth="1"/>
    <col min="5402" max="5402" width="10" style="63" customWidth="1"/>
    <col min="5403" max="5403" width="13.140625" style="63" customWidth="1"/>
    <col min="5404" max="5404" width="14.28515625" style="63" customWidth="1"/>
    <col min="5405" max="5405" width="15.42578125" style="63" customWidth="1"/>
    <col min="5406" max="5407" width="14.28515625" style="63" customWidth="1"/>
    <col min="5408" max="5408" width="12.5703125" style="63" customWidth="1"/>
    <col min="5409" max="5632" width="9.140625" style="63"/>
    <col min="5633" max="5633" width="22.5703125" style="63" customWidth="1"/>
    <col min="5634" max="5634" width="8.5703125" style="63" customWidth="1"/>
    <col min="5635" max="5635" width="7.140625" style="63" customWidth="1"/>
    <col min="5636" max="5636" width="9.140625" style="63" customWidth="1"/>
    <col min="5637" max="5637" width="19.28515625" style="63" customWidth="1"/>
    <col min="5638" max="5638" width="5.5703125" style="63" customWidth="1"/>
    <col min="5639" max="5641" width="12" style="63" bestFit="1" customWidth="1"/>
    <col min="5642" max="5643" width="11" style="63" bestFit="1" customWidth="1"/>
    <col min="5644" max="5644" width="11" style="63" customWidth="1"/>
    <col min="5645" max="5645" width="12.42578125" style="63" customWidth="1"/>
    <col min="5646" max="5646" width="9.140625" style="63" customWidth="1"/>
    <col min="5647" max="5647" width="9.85546875" style="63" customWidth="1"/>
    <col min="5648" max="5648" width="11.140625" style="63" customWidth="1"/>
    <col min="5649" max="5650" width="10.7109375" style="63" customWidth="1"/>
    <col min="5651" max="5651" width="12.5703125" style="63" customWidth="1"/>
    <col min="5652" max="5652" width="13.140625" style="63" customWidth="1"/>
    <col min="5653" max="5653" width="9.140625" style="63" customWidth="1"/>
    <col min="5654" max="5654" width="10" style="63" customWidth="1"/>
    <col min="5655" max="5656" width="11.85546875" style="63" customWidth="1"/>
    <col min="5657" max="5657" width="11.28515625" style="63" customWidth="1"/>
    <col min="5658" max="5658" width="10" style="63" customWidth="1"/>
    <col min="5659" max="5659" width="13.140625" style="63" customWidth="1"/>
    <col min="5660" max="5660" width="14.28515625" style="63" customWidth="1"/>
    <col min="5661" max="5661" width="15.42578125" style="63" customWidth="1"/>
    <col min="5662" max="5663" width="14.28515625" style="63" customWidth="1"/>
    <col min="5664" max="5664" width="12.5703125" style="63" customWidth="1"/>
    <col min="5665" max="5888" width="9.140625" style="63"/>
    <col min="5889" max="5889" width="22.5703125" style="63" customWidth="1"/>
    <col min="5890" max="5890" width="8.5703125" style="63" customWidth="1"/>
    <col min="5891" max="5891" width="7.140625" style="63" customWidth="1"/>
    <col min="5892" max="5892" width="9.140625" style="63" customWidth="1"/>
    <col min="5893" max="5893" width="19.28515625" style="63" customWidth="1"/>
    <col min="5894" max="5894" width="5.5703125" style="63" customWidth="1"/>
    <col min="5895" max="5897" width="12" style="63" bestFit="1" customWidth="1"/>
    <col min="5898" max="5899" width="11" style="63" bestFit="1" customWidth="1"/>
    <col min="5900" max="5900" width="11" style="63" customWidth="1"/>
    <col min="5901" max="5901" width="12.42578125" style="63" customWidth="1"/>
    <col min="5902" max="5902" width="9.140625" style="63" customWidth="1"/>
    <col min="5903" max="5903" width="9.85546875" style="63" customWidth="1"/>
    <col min="5904" max="5904" width="11.140625" style="63" customWidth="1"/>
    <col min="5905" max="5906" width="10.7109375" style="63" customWidth="1"/>
    <col min="5907" max="5907" width="12.5703125" style="63" customWidth="1"/>
    <col min="5908" max="5908" width="13.140625" style="63" customWidth="1"/>
    <col min="5909" max="5909" width="9.140625" style="63" customWidth="1"/>
    <col min="5910" max="5910" width="10" style="63" customWidth="1"/>
    <col min="5911" max="5912" width="11.85546875" style="63" customWidth="1"/>
    <col min="5913" max="5913" width="11.28515625" style="63" customWidth="1"/>
    <col min="5914" max="5914" width="10" style="63" customWidth="1"/>
    <col min="5915" max="5915" width="13.140625" style="63" customWidth="1"/>
    <col min="5916" max="5916" width="14.28515625" style="63" customWidth="1"/>
    <col min="5917" max="5917" width="15.42578125" style="63" customWidth="1"/>
    <col min="5918" max="5919" width="14.28515625" style="63" customWidth="1"/>
    <col min="5920" max="5920" width="12.5703125" style="63" customWidth="1"/>
    <col min="5921" max="6144" width="9.140625" style="63"/>
    <col min="6145" max="6145" width="22.5703125" style="63" customWidth="1"/>
    <col min="6146" max="6146" width="8.5703125" style="63" customWidth="1"/>
    <col min="6147" max="6147" width="7.140625" style="63" customWidth="1"/>
    <col min="6148" max="6148" width="9.140625" style="63" customWidth="1"/>
    <col min="6149" max="6149" width="19.28515625" style="63" customWidth="1"/>
    <col min="6150" max="6150" width="5.5703125" style="63" customWidth="1"/>
    <col min="6151" max="6153" width="12" style="63" bestFit="1" customWidth="1"/>
    <col min="6154" max="6155" width="11" style="63" bestFit="1" customWidth="1"/>
    <col min="6156" max="6156" width="11" style="63" customWidth="1"/>
    <col min="6157" max="6157" width="12.42578125" style="63" customWidth="1"/>
    <col min="6158" max="6158" width="9.140625" style="63" customWidth="1"/>
    <col min="6159" max="6159" width="9.85546875" style="63" customWidth="1"/>
    <col min="6160" max="6160" width="11.140625" style="63" customWidth="1"/>
    <col min="6161" max="6162" width="10.7109375" style="63" customWidth="1"/>
    <col min="6163" max="6163" width="12.5703125" style="63" customWidth="1"/>
    <col min="6164" max="6164" width="13.140625" style="63" customWidth="1"/>
    <col min="6165" max="6165" width="9.140625" style="63" customWidth="1"/>
    <col min="6166" max="6166" width="10" style="63" customWidth="1"/>
    <col min="6167" max="6168" width="11.85546875" style="63" customWidth="1"/>
    <col min="6169" max="6169" width="11.28515625" style="63" customWidth="1"/>
    <col min="6170" max="6170" width="10" style="63" customWidth="1"/>
    <col min="6171" max="6171" width="13.140625" style="63" customWidth="1"/>
    <col min="6172" max="6172" width="14.28515625" style="63" customWidth="1"/>
    <col min="6173" max="6173" width="15.42578125" style="63" customWidth="1"/>
    <col min="6174" max="6175" width="14.28515625" style="63" customWidth="1"/>
    <col min="6176" max="6176" width="12.5703125" style="63" customWidth="1"/>
    <col min="6177" max="6400" width="9.140625" style="63"/>
    <col min="6401" max="6401" width="22.5703125" style="63" customWidth="1"/>
    <col min="6402" max="6402" width="8.5703125" style="63" customWidth="1"/>
    <col min="6403" max="6403" width="7.140625" style="63" customWidth="1"/>
    <col min="6404" max="6404" width="9.140625" style="63" customWidth="1"/>
    <col min="6405" max="6405" width="19.28515625" style="63" customWidth="1"/>
    <col min="6406" max="6406" width="5.5703125" style="63" customWidth="1"/>
    <col min="6407" max="6409" width="12" style="63" bestFit="1" customWidth="1"/>
    <col min="6410" max="6411" width="11" style="63" bestFit="1" customWidth="1"/>
    <col min="6412" max="6412" width="11" style="63" customWidth="1"/>
    <col min="6413" max="6413" width="12.42578125" style="63" customWidth="1"/>
    <col min="6414" max="6414" width="9.140625" style="63" customWidth="1"/>
    <col min="6415" max="6415" width="9.85546875" style="63" customWidth="1"/>
    <col min="6416" max="6416" width="11.140625" style="63" customWidth="1"/>
    <col min="6417" max="6418" width="10.7109375" style="63" customWidth="1"/>
    <col min="6419" max="6419" width="12.5703125" style="63" customWidth="1"/>
    <col min="6420" max="6420" width="13.140625" style="63" customWidth="1"/>
    <col min="6421" max="6421" width="9.140625" style="63" customWidth="1"/>
    <col min="6422" max="6422" width="10" style="63" customWidth="1"/>
    <col min="6423" max="6424" width="11.85546875" style="63" customWidth="1"/>
    <col min="6425" max="6425" width="11.28515625" style="63" customWidth="1"/>
    <col min="6426" max="6426" width="10" style="63" customWidth="1"/>
    <col min="6427" max="6427" width="13.140625" style="63" customWidth="1"/>
    <col min="6428" max="6428" width="14.28515625" style="63" customWidth="1"/>
    <col min="6429" max="6429" width="15.42578125" style="63" customWidth="1"/>
    <col min="6430" max="6431" width="14.28515625" style="63" customWidth="1"/>
    <col min="6432" max="6432" width="12.5703125" style="63" customWidth="1"/>
    <col min="6433" max="6656" width="9.140625" style="63"/>
    <col min="6657" max="6657" width="22.5703125" style="63" customWidth="1"/>
    <col min="6658" max="6658" width="8.5703125" style="63" customWidth="1"/>
    <col min="6659" max="6659" width="7.140625" style="63" customWidth="1"/>
    <col min="6660" max="6660" width="9.140625" style="63" customWidth="1"/>
    <col min="6661" max="6661" width="19.28515625" style="63" customWidth="1"/>
    <col min="6662" max="6662" width="5.5703125" style="63" customWidth="1"/>
    <col min="6663" max="6665" width="12" style="63" bestFit="1" customWidth="1"/>
    <col min="6666" max="6667" width="11" style="63" bestFit="1" customWidth="1"/>
    <col min="6668" max="6668" width="11" style="63" customWidth="1"/>
    <col min="6669" max="6669" width="12.42578125" style="63" customWidth="1"/>
    <col min="6670" max="6670" width="9.140625" style="63" customWidth="1"/>
    <col min="6671" max="6671" width="9.85546875" style="63" customWidth="1"/>
    <col min="6672" max="6672" width="11.140625" style="63" customWidth="1"/>
    <col min="6673" max="6674" width="10.7109375" style="63" customWidth="1"/>
    <col min="6675" max="6675" width="12.5703125" style="63" customWidth="1"/>
    <col min="6676" max="6676" width="13.140625" style="63" customWidth="1"/>
    <col min="6677" max="6677" width="9.140625" style="63" customWidth="1"/>
    <col min="6678" max="6678" width="10" style="63" customWidth="1"/>
    <col min="6679" max="6680" width="11.85546875" style="63" customWidth="1"/>
    <col min="6681" max="6681" width="11.28515625" style="63" customWidth="1"/>
    <col min="6682" max="6682" width="10" style="63" customWidth="1"/>
    <col min="6683" max="6683" width="13.140625" style="63" customWidth="1"/>
    <col min="6684" max="6684" width="14.28515625" style="63" customWidth="1"/>
    <col min="6685" max="6685" width="15.42578125" style="63" customWidth="1"/>
    <col min="6686" max="6687" width="14.28515625" style="63" customWidth="1"/>
    <col min="6688" max="6688" width="12.5703125" style="63" customWidth="1"/>
    <col min="6689" max="6912" width="9.140625" style="63"/>
    <col min="6913" max="6913" width="22.5703125" style="63" customWidth="1"/>
    <col min="6914" max="6914" width="8.5703125" style="63" customWidth="1"/>
    <col min="6915" max="6915" width="7.140625" style="63" customWidth="1"/>
    <col min="6916" max="6916" width="9.140625" style="63" customWidth="1"/>
    <col min="6917" max="6917" width="19.28515625" style="63" customWidth="1"/>
    <col min="6918" max="6918" width="5.5703125" style="63" customWidth="1"/>
    <col min="6919" max="6921" width="12" style="63" bestFit="1" customWidth="1"/>
    <col min="6922" max="6923" width="11" style="63" bestFit="1" customWidth="1"/>
    <col min="6924" max="6924" width="11" style="63" customWidth="1"/>
    <col min="6925" max="6925" width="12.42578125" style="63" customWidth="1"/>
    <col min="6926" max="6926" width="9.140625" style="63" customWidth="1"/>
    <col min="6927" max="6927" width="9.85546875" style="63" customWidth="1"/>
    <col min="6928" max="6928" width="11.140625" style="63" customWidth="1"/>
    <col min="6929" max="6930" width="10.7109375" style="63" customWidth="1"/>
    <col min="6931" max="6931" width="12.5703125" style="63" customWidth="1"/>
    <col min="6932" max="6932" width="13.140625" style="63" customWidth="1"/>
    <col min="6933" max="6933" width="9.140625" style="63" customWidth="1"/>
    <col min="6934" max="6934" width="10" style="63" customWidth="1"/>
    <col min="6935" max="6936" width="11.85546875" style="63" customWidth="1"/>
    <col min="6937" max="6937" width="11.28515625" style="63" customWidth="1"/>
    <col min="6938" max="6938" width="10" style="63" customWidth="1"/>
    <col min="6939" max="6939" width="13.140625" style="63" customWidth="1"/>
    <col min="6940" max="6940" width="14.28515625" style="63" customWidth="1"/>
    <col min="6941" max="6941" width="15.42578125" style="63" customWidth="1"/>
    <col min="6942" max="6943" width="14.28515625" style="63" customWidth="1"/>
    <col min="6944" max="6944" width="12.5703125" style="63" customWidth="1"/>
    <col min="6945" max="7168" width="9.140625" style="63"/>
    <col min="7169" max="7169" width="22.5703125" style="63" customWidth="1"/>
    <col min="7170" max="7170" width="8.5703125" style="63" customWidth="1"/>
    <col min="7171" max="7171" width="7.140625" style="63" customWidth="1"/>
    <col min="7172" max="7172" width="9.140625" style="63" customWidth="1"/>
    <col min="7173" max="7173" width="19.28515625" style="63" customWidth="1"/>
    <col min="7174" max="7174" width="5.5703125" style="63" customWidth="1"/>
    <col min="7175" max="7177" width="12" style="63" bestFit="1" customWidth="1"/>
    <col min="7178" max="7179" width="11" style="63" bestFit="1" customWidth="1"/>
    <col min="7180" max="7180" width="11" style="63" customWidth="1"/>
    <col min="7181" max="7181" width="12.42578125" style="63" customWidth="1"/>
    <col min="7182" max="7182" width="9.140625" style="63" customWidth="1"/>
    <col min="7183" max="7183" width="9.85546875" style="63" customWidth="1"/>
    <col min="7184" max="7184" width="11.140625" style="63" customWidth="1"/>
    <col min="7185" max="7186" width="10.7109375" style="63" customWidth="1"/>
    <col min="7187" max="7187" width="12.5703125" style="63" customWidth="1"/>
    <col min="7188" max="7188" width="13.140625" style="63" customWidth="1"/>
    <col min="7189" max="7189" width="9.140625" style="63" customWidth="1"/>
    <col min="7190" max="7190" width="10" style="63" customWidth="1"/>
    <col min="7191" max="7192" width="11.85546875" style="63" customWidth="1"/>
    <col min="7193" max="7193" width="11.28515625" style="63" customWidth="1"/>
    <col min="7194" max="7194" width="10" style="63" customWidth="1"/>
    <col min="7195" max="7195" width="13.140625" style="63" customWidth="1"/>
    <col min="7196" max="7196" width="14.28515625" style="63" customWidth="1"/>
    <col min="7197" max="7197" width="15.42578125" style="63" customWidth="1"/>
    <col min="7198" max="7199" width="14.28515625" style="63" customWidth="1"/>
    <col min="7200" max="7200" width="12.5703125" style="63" customWidth="1"/>
    <col min="7201" max="7424" width="9.140625" style="63"/>
    <col min="7425" max="7425" width="22.5703125" style="63" customWidth="1"/>
    <col min="7426" max="7426" width="8.5703125" style="63" customWidth="1"/>
    <col min="7427" max="7427" width="7.140625" style="63" customWidth="1"/>
    <col min="7428" max="7428" width="9.140625" style="63" customWidth="1"/>
    <col min="7429" max="7429" width="19.28515625" style="63" customWidth="1"/>
    <col min="7430" max="7430" width="5.5703125" style="63" customWidth="1"/>
    <col min="7431" max="7433" width="12" style="63" bestFit="1" customWidth="1"/>
    <col min="7434" max="7435" width="11" style="63" bestFit="1" customWidth="1"/>
    <col min="7436" max="7436" width="11" style="63" customWidth="1"/>
    <col min="7437" max="7437" width="12.42578125" style="63" customWidth="1"/>
    <col min="7438" max="7438" width="9.140625" style="63" customWidth="1"/>
    <col min="7439" max="7439" width="9.85546875" style="63" customWidth="1"/>
    <col min="7440" max="7440" width="11.140625" style="63" customWidth="1"/>
    <col min="7441" max="7442" width="10.7109375" style="63" customWidth="1"/>
    <col min="7443" max="7443" width="12.5703125" style="63" customWidth="1"/>
    <col min="7444" max="7444" width="13.140625" style="63" customWidth="1"/>
    <col min="7445" max="7445" width="9.140625" style="63" customWidth="1"/>
    <col min="7446" max="7446" width="10" style="63" customWidth="1"/>
    <col min="7447" max="7448" width="11.85546875" style="63" customWidth="1"/>
    <col min="7449" max="7449" width="11.28515625" style="63" customWidth="1"/>
    <col min="7450" max="7450" width="10" style="63" customWidth="1"/>
    <col min="7451" max="7451" width="13.140625" style="63" customWidth="1"/>
    <col min="7452" max="7452" width="14.28515625" style="63" customWidth="1"/>
    <col min="7453" max="7453" width="15.42578125" style="63" customWidth="1"/>
    <col min="7454" max="7455" width="14.28515625" style="63" customWidth="1"/>
    <col min="7456" max="7456" width="12.5703125" style="63" customWidth="1"/>
    <col min="7457" max="7680" width="9.140625" style="63"/>
    <col min="7681" max="7681" width="22.5703125" style="63" customWidth="1"/>
    <col min="7682" max="7682" width="8.5703125" style="63" customWidth="1"/>
    <col min="7683" max="7683" width="7.140625" style="63" customWidth="1"/>
    <col min="7684" max="7684" width="9.140625" style="63" customWidth="1"/>
    <col min="7685" max="7685" width="19.28515625" style="63" customWidth="1"/>
    <col min="7686" max="7686" width="5.5703125" style="63" customWidth="1"/>
    <col min="7687" max="7689" width="12" style="63" bestFit="1" customWidth="1"/>
    <col min="7690" max="7691" width="11" style="63" bestFit="1" customWidth="1"/>
    <col min="7692" max="7692" width="11" style="63" customWidth="1"/>
    <col min="7693" max="7693" width="12.42578125" style="63" customWidth="1"/>
    <col min="7694" max="7694" width="9.140625" style="63" customWidth="1"/>
    <col min="7695" max="7695" width="9.85546875" style="63" customWidth="1"/>
    <col min="7696" max="7696" width="11.140625" style="63" customWidth="1"/>
    <col min="7697" max="7698" width="10.7109375" style="63" customWidth="1"/>
    <col min="7699" max="7699" width="12.5703125" style="63" customWidth="1"/>
    <col min="7700" max="7700" width="13.140625" style="63" customWidth="1"/>
    <col min="7701" max="7701" width="9.140625" style="63" customWidth="1"/>
    <col min="7702" max="7702" width="10" style="63" customWidth="1"/>
    <col min="7703" max="7704" width="11.85546875" style="63" customWidth="1"/>
    <col min="7705" max="7705" width="11.28515625" style="63" customWidth="1"/>
    <col min="7706" max="7706" width="10" style="63" customWidth="1"/>
    <col min="7707" max="7707" width="13.140625" style="63" customWidth="1"/>
    <col min="7708" max="7708" width="14.28515625" style="63" customWidth="1"/>
    <col min="7709" max="7709" width="15.42578125" style="63" customWidth="1"/>
    <col min="7710" max="7711" width="14.28515625" style="63" customWidth="1"/>
    <col min="7712" max="7712" width="12.5703125" style="63" customWidth="1"/>
    <col min="7713" max="7936" width="9.140625" style="63"/>
    <col min="7937" max="7937" width="22.5703125" style="63" customWidth="1"/>
    <col min="7938" max="7938" width="8.5703125" style="63" customWidth="1"/>
    <col min="7939" max="7939" width="7.140625" style="63" customWidth="1"/>
    <col min="7940" max="7940" width="9.140625" style="63" customWidth="1"/>
    <col min="7941" max="7941" width="19.28515625" style="63" customWidth="1"/>
    <col min="7942" max="7942" width="5.5703125" style="63" customWidth="1"/>
    <col min="7943" max="7945" width="12" style="63" bestFit="1" customWidth="1"/>
    <col min="7946" max="7947" width="11" style="63" bestFit="1" customWidth="1"/>
    <col min="7948" max="7948" width="11" style="63" customWidth="1"/>
    <col min="7949" max="7949" width="12.42578125" style="63" customWidth="1"/>
    <col min="7950" max="7950" width="9.140625" style="63" customWidth="1"/>
    <col min="7951" max="7951" width="9.85546875" style="63" customWidth="1"/>
    <col min="7952" max="7952" width="11.140625" style="63" customWidth="1"/>
    <col min="7953" max="7954" width="10.7109375" style="63" customWidth="1"/>
    <col min="7955" max="7955" width="12.5703125" style="63" customWidth="1"/>
    <col min="7956" max="7956" width="13.140625" style="63" customWidth="1"/>
    <col min="7957" max="7957" width="9.140625" style="63" customWidth="1"/>
    <col min="7958" max="7958" width="10" style="63" customWidth="1"/>
    <col min="7959" max="7960" width="11.85546875" style="63" customWidth="1"/>
    <col min="7961" max="7961" width="11.28515625" style="63" customWidth="1"/>
    <col min="7962" max="7962" width="10" style="63" customWidth="1"/>
    <col min="7963" max="7963" width="13.140625" style="63" customWidth="1"/>
    <col min="7964" max="7964" width="14.28515625" style="63" customWidth="1"/>
    <col min="7965" max="7965" width="15.42578125" style="63" customWidth="1"/>
    <col min="7966" max="7967" width="14.28515625" style="63" customWidth="1"/>
    <col min="7968" max="7968" width="12.5703125" style="63" customWidth="1"/>
    <col min="7969" max="8192" width="9.140625" style="63"/>
    <col min="8193" max="8193" width="22.5703125" style="63" customWidth="1"/>
    <col min="8194" max="8194" width="8.5703125" style="63" customWidth="1"/>
    <col min="8195" max="8195" width="7.140625" style="63" customWidth="1"/>
    <col min="8196" max="8196" width="9.140625" style="63" customWidth="1"/>
    <col min="8197" max="8197" width="19.28515625" style="63" customWidth="1"/>
    <col min="8198" max="8198" width="5.5703125" style="63" customWidth="1"/>
    <col min="8199" max="8201" width="12" style="63" bestFit="1" customWidth="1"/>
    <col min="8202" max="8203" width="11" style="63" bestFit="1" customWidth="1"/>
    <col min="8204" max="8204" width="11" style="63" customWidth="1"/>
    <col min="8205" max="8205" width="12.42578125" style="63" customWidth="1"/>
    <col min="8206" max="8206" width="9.140625" style="63" customWidth="1"/>
    <col min="8207" max="8207" width="9.85546875" style="63" customWidth="1"/>
    <col min="8208" max="8208" width="11.140625" style="63" customWidth="1"/>
    <col min="8209" max="8210" width="10.7109375" style="63" customWidth="1"/>
    <col min="8211" max="8211" width="12.5703125" style="63" customWidth="1"/>
    <col min="8212" max="8212" width="13.140625" style="63" customWidth="1"/>
    <col min="8213" max="8213" width="9.140625" style="63" customWidth="1"/>
    <col min="8214" max="8214" width="10" style="63" customWidth="1"/>
    <col min="8215" max="8216" width="11.85546875" style="63" customWidth="1"/>
    <col min="8217" max="8217" width="11.28515625" style="63" customWidth="1"/>
    <col min="8218" max="8218" width="10" style="63" customWidth="1"/>
    <col min="8219" max="8219" width="13.140625" style="63" customWidth="1"/>
    <col min="8220" max="8220" width="14.28515625" style="63" customWidth="1"/>
    <col min="8221" max="8221" width="15.42578125" style="63" customWidth="1"/>
    <col min="8222" max="8223" width="14.28515625" style="63" customWidth="1"/>
    <col min="8224" max="8224" width="12.5703125" style="63" customWidth="1"/>
    <col min="8225" max="8448" width="9.140625" style="63"/>
    <col min="8449" max="8449" width="22.5703125" style="63" customWidth="1"/>
    <col min="8450" max="8450" width="8.5703125" style="63" customWidth="1"/>
    <col min="8451" max="8451" width="7.140625" style="63" customWidth="1"/>
    <col min="8452" max="8452" width="9.140625" style="63" customWidth="1"/>
    <col min="8453" max="8453" width="19.28515625" style="63" customWidth="1"/>
    <col min="8454" max="8454" width="5.5703125" style="63" customWidth="1"/>
    <col min="8455" max="8457" width="12" style="63" bestFit="1" customWidth="1"/>
    <col min="8458" max="8459" width="11" style="63" bestFit="1" customWidth="1"/>
    <col min="8460" max="8460" width="11" style="63" customWidth="1"/>
    <col min="8461" max="8461" width="12.42578125" style="63" customWidth="1"/>
    <col min="8462" max="8462" width="9.140625" style="63" customWidth="1"/>
    <col min="8463" max="8463" width="9.85546875" style="63" customWidth="1"/>
    <col min="8464" max="8464" width="11.140625" style="63" customWidth="1"/>
    <col min="8465" max="8466" width="10.7109375" style="63" customWidth="1"/>
    <col min="8467" max="8467" width="12.5703125" style="63" customWidth="1"/>
    <col min="8468" max="8468" width="13.140625" style="63" customWidth="1"/>
    <col min="8469" max="8469" width="9.140625" style="63" customWidth="1"/>
    <col min="8470" max="8470" width="10" style="63" customWidth="1"/>
    <col min="8471" max="8472" width="11.85546875" style="63" customWidth="1"/>
    <col min="8473" max="8473" width="11.28515625" style="63" customWidth="1"/>
    <col min="8474" max="8474" width="10" style="63" customWidth="1"/>
    <col min="8475" max="8475" width="13.140625" style="63" customWidth="1"/>
    <col min="8476" max="8476" width="14.28515625" style="63" customWidth="1"/>
    <col min="8477" max="8477" width="15.42578125" style="63" customWidth="1"/>
    <col min="8478" max="8479" width="14.28515625" style="63" customWidth="1"/>
    <col min="8480" max="8480" width="12.5703125" style="63" customWidth="1"/>
    <col min="8481" max="8704" width="9.140625" style="63"/>
    <col min="8705" max="8705" width="22.5703125" style="63" customWidth="1"/>
    <col min="8706" max="8706" width="8.5703125" style="63" customWidth="1"/>
    <col min="8707" max="8707" width="7.140625" style="63" customWidth="1"/>
    <col min="8708" max="8708" width="9.140625" style="63" customWidth="1"/>
    <col min="8709" max="8709" width="19.28515625" style="63" customWidth="1"/>
    <col min="8710" max="8710" width="5.5703125" style="63" customWidth="1"/>
    <col min="8711" max="8713" width="12" style="63" bestFit="1" customWidth="1"/>
    <col min="8714" max="8715" width="11" style="63" bestFit="1" customWidth="1"/>
    <col min="8716" max="8716" width="11" style="63" customWidth="1"/>
    <col min="8717" max="8717" width="12.42578125" style="63" customWidth="1"/>
    <col min="8718" max="8718" width="9.140625" style="63" customWidth="1"/>
    <col min="8719" max="8719" width="9.85546875" style="63" customWidth="1"/>
    <col min="8720" max="8720" width="11.140625" style="63" customWidth="1"/>
    <col min="8721" max="8722" width="10.7109375" style="63" customWidth="1"/>
    <col min="8723" max="8723" width="12.5703125" style="63" customWidth="1"/>
    <col min="8724" max="8724" width="13.140625" style="63" customWidth="1"/>
    <col min="8725" max="8725" width="9.140625" style="63" customWidth="1"/>
    <col min="8726" max="8726" width="10" style="63" customWidth="1"/>
    <col min="8727" max="8728" width="11.85546875" style="63" customWidth="1"/>
    <col min="8729" max="8729" width="11.28515625" style="63" customWidth="1"/>
    <col min="8730" max="8730" width="10" style="63" customWidth="1"/>
    <col min="8731" max="8731" width="13.140625" style="63" customWidth="1"/>
    <col min="8732" max="8732" width="14.28515625" style="63" customWidth="1"/>
    <col min="8733" max="8733" width="15.42578125" style="63" customWidth="1"/>
    <col min="8734" max="8735" width="14.28515625" style="63" customWidth="1"/>
    <col min="8736" max="8736" width="12.5703125" style="63" customWidth="1"/>
    <col min="8737" max="8960" width="9.140625" style="63"/>
    <col min="8961" max="8961" width="22.5703125" style="63" customWidth="1"/>
    <col min="8962" max="8962" width="8.5703125" style="63" customWidth="1"/>
    <col min="8963" max="8963" width="7.140625" style="63" customWidth="1"/>
    <col min="8964" max="8964" width="9.140625" style="63" customWidth="1"/>
    <col min="8965" max="8965" width="19.28515625" style="63" customWidth="1"/>
    <col min="8966" max="8966" width="5.5703125" style="63" customWidth="1"/>
    <col min="8967" max="8969" width="12" style="63" bestFit="1" customWidth="1"/>
    <col min="8970" max="8971" width="11" style="63" bestFit="1" customWidth="1"/>
    <col min="8972" max="8972" width="11" style="63" customWidth="1"/>
    <col min="8973" max="8973" width="12.42578125" style="63" customWidth="1"/>
    <col min="8974" max="8974" width="9.140625" style="63" customWidth="1"/>
    <col min="8975" max="8975" width="9.85546875" style="63" customWidth="1"/>
    <col min="8976" max="8976" width="11.140625" style="63" customWidth="1"/>
    <col min="8977" max="8978" width="10.7109375" style="63" customWidth="1"/>
    <col min="8979" max="8979" width="12.5703125" style="63" customWidth="1"/>
    <col min="8980" max="8980" width="13.140625" style="63" customWidth="1"/>
    <col min="8981" max="8981" width="9.140625" style="63" customWidth="1"/>
    <col min="8982" max="8982" width="10" style="63" customWidth="1"/>
    <col min="8983" max="8984" width="11.85546875" style="63" customWidth="1"/>
    <col min="8985" max="8985" width="11.28515625" style="63" customWidth="1"/>
    <col min="8986" max="8986" width="10" style="63" customWidth="1"/>
    <col min="8987" max="8987" width="13.140625" style="63" customWidth="1"/>
    <col min="8988" max="8988" width="14.28515625" style="63" customWidth="1"/>
    <col min="8989" max="8989" width="15.42578125" style="63" customWidth="1"/>
    <col min="8990" max="8991" width="14.28515625" style="63" customWidth="1"/>
    <col min="8992" max="8992" width="12.5703125" style="63" customWidth="1"/>
    <col min="8993" max="9216" width="9.140625" style="63"/>
    <col min="9217" max="9217" width="22.5703125" style="63" customWidth="1"/>
    <col min="9218" max="9218" width="8.5703125" style="63" customWidth="1"/>
    <col min="9219" max="9219" width="7.140625" style="63" customWidth="1"/>
    <col min="9220" max="9220" width="9.140625" style="63" customWidth="1"/>
    <col min="9221" max="9221" width="19.28515625" style="63" customWidth="1"/>
    <col min="9222" max="9222" width="5.5703125" style="63" customWidth="1"/>
    <col min="9223" max="9225" width="12" style="63" bestFit="1" customWidth="1"/>
    <col min="9226" max="9227" width="11" style="63" bestFit="1" customWidth="1"/>
    <col min="9228" max="9228" width="11" style="63" customWidth="1"/>
    <col min="9229" max="9229" width="12.42578125" style="63" customWidth="1"/>
    <col min="9230" max="9230" width="9.140625" style="63" customWidth="1"/>
    <col min="9231" max="9231" width="9.85546875" style="63" customWidth="1"/>
    <col min="9232" max="9232" width="11.140625" style="63" customWidth="1"/>
    <col min="9233" max="9234" width="10.7109375" style="63" customWidth="1"/>
    <col min="9235" max="9235" width="12.5703125" style="63" customWidth="1"/>
    <col min="9236" max="9236" width="13.140625" style="63" customWidth="1"/>
    <col min="9237" max="9237" width="9.140625" style="63" customWidth="1"/>
    <col min="9238" max="9238" width="10" style="63" customWidth="1"/>
    <col min="9239" max="9240" width="11.85546875" style="63" customWidth="1"/>
    <col min="9241" max="9241" width="11.28515625" style="63" customWidth="1"/>
    <col min="9242" max="9242" width="10" style="63" customWidth="1"/>
    <col min="9243" max="9243" width="13.140625" style="63" customWidth="1"/>
    <col min="9244" max="9244" width="14.28515625" style="63" customWidth="1"/>
    <col min="9245" max="9245" width="15.42578125" style="63" customWidth="1"/>
    <col min="9246" max="9247" width="14.28515625" style="63" customWidth="1"/>
    <col min="9248" max="9248" width="12.5703125" style="63" customWidth="1"/>
    <col min="9249" max="9472" width="9.140625" style="63"/>
    <col min="9473" max="9473" width="22.5703125" style="63" customWidth="1"/>
    <col min="9474" max="9474" width="8.5703125" style="63" customWidth="1"/>
    <col min="9475" max="9475" width="7.140625" style="63" customWidth="1"/>
    <col min="9476" max="9476" width="9.140625" style="63" customWidth="1"/>
    <col min="9477" max="9477" width="19.28515625" style="63" customWidth="1"/>
    <col min="9478" max="9478" width="5.5703125" style="63" customWidth="1"/>
    <col min="9479" max="9481" width="12" style="63" bestFit="1" customWidth="1"/>
    <col min="9482" max="9483" width="11" style="63" bestFit="1" customWidth="1"/>
    <col min="9484" max="9484" width="11" style="63" customWidth="1"/>
    <col min="9485" max="9485" width="12.42578125" style="63" customWidth="1"/>
    <col min="9486" max="9486" width="9.140625" style="63" customWidth="1"/>
    <col min="9487" max="9487" width="9.85546875" style="63" customWidth="1"/>
    <col min="9488" max="9488" width="11.140625" style="63" customWidth="1"/>
    <col min="9489" max="9490" width="10.7109375" style="63" customWidth="1"/>
    <col min="9491" max="9491" width="12.5703125" style="63" customWidth="1"/>
    <col min="9492" max="9492" width="13.140625" style="63" customWidth="1"/>
    <col min="9493" max="9493" width="9.140625" style="63" customWidth="1"/>
    <col min="9494" max="9494" width="10" style="63" customWidth="1"/>
    <col min="9495" max="9496" width="11.85546875" style="63" customWidth="1"/>
    <col min="9497" max="9497" width="11.28515625" style="63" customWidth="1"/>
    <col min="9498" max="9498" width="10" style="63" customWidth="1"/>
    <col min="9499" max="9499" width="13.140625" style="63" customWidth="1"/>
    <col min="9500" max="9500" width="14.28515625" style="63" customWidth="1"/>
    <col min="9501" max="9501" width="15.42578125" style="63" customWidth="1"/>
    <col min="9502" max="9503" width="14.28515625" style="63" customWidth="1"/>
    <col min="9504" max="9504" width="12.5703125" style="63" customWidth="1"/>
    <col min="9505" max="9728" width="9.140625" style="63"/>
    <col min="9729" max="9729" width="22.5703125" style="63" customWidth="1"/>
    <col min="9730" max="9730" width="8.5703125" style="63" customWidth="1"/>
    <col min="9731" max="9731" width="7.140625" style="63" customWidth="1"/>
    <col min="9732" max="9732" width="9.140625" style="63" customWidth="1"/>
    <col min="9733" max="9733" width="19.28515625" style="63" customWidth="1"/>
    <col min="9734" max="9734" width="5.5703125" style="63" customWidth="1"/>
    <col min="9735" max="9737" width="12" style="63" bestFit="1" customWidth="1"/>
    <col min="9738" max="9739" width="11" style="63" bestFit="1" customWidth="1"/>
    <col min="9740" max="9740" width="11" style="63" customWidth="1"/>
    <col min="9741" max="9741" width="12.42578125" style="63" customWidth="1"/>
    <col min="9742" max="9742" width="9.140625" style="63" customWidth="1"/>
    <col min="9743" max="9743" width="9.85546875" style="63" customWidth="1"/>
    <col min="9744" max="9744" width="11.140625" style="63" customWidth="1"/>
    <col min="9745" max="9746" width="10.7109375" style="63" customWidth="1"/>
    <col min="9747" max="9747" width="12.5703125" style="63" customWidth="1"/>
    <col min="9748" max="9748" width="13.140625" style="63" customWidth="1"/>
    <col min="9749" max="9749" width="9.140625" style="63" customWidth="1"/>
    <col min="9750" max="9750" width="10" style="63" customWidth="1"/>
    <col min="9751" max="9752" width="11.85546875" style="63" customWidth="1"/>
    <col min="9753" max="9753" width="11.28515625" style="63" customWidth="1"/>
    <col min="9754" max="9754" width="10" style="63" customWidth="1"/>
    <col min="9755" max="9755" width="13.140625" style="63" customWidth="1"/>
    <col min="9756" max="9756" width="14.28515625" style="63" customWidth="1"/>
    <col min="9757" max="9757" width="15.42578125" style="63" customWidth="1"/>
    <col min="9758" max="9759" width="14.28515625" style="63" customWidth="1"/>
    <col min="9760" max="9760" width="12.5703125" style="63" customWidth="1"/>
    <col min="9761" max="9984" width="9.140625" style="63"/>
    <col min="9985" max="9985" width="22.5703125" style="63" customWidth="1"/>
    <col min="9986" max="9986" width="8.5703125" style="63" customWidth="1"/>
    <col min="9987" max="9987" width="7.140625" style="63" customWidth="1"/>
    <col min="9988" max="9988" width="9.140625" style="63" customWidth="1"/>
    <col min="9989" max="9989" width="19.28515625" style="63" customWidth="1"/>
    <col min="9990" max="9990" width="5.5703125" style="63" customWidth="1"/>
    <col min="9991" max="9993" width="12" style="63" bestFit="1" customWidth="1"/>
    <col min="9994" max="9995" width="11" style="63" bestFit="1" customWidth="1"/>
    <col min="9996" max="9996" width="11" style="63" customWidth="1"/>
    <col min="9997" max="9997" width="12.42578125" style="63" customWidth="1"/>
    <col min="9998" max="9998" width="9.140625" style="63" customWidth="1"/>
    <col min="9999" max="9999" width="9.85546875" style="63" customWidth="1"/>
    <col min="10000" max="10000" width="11.140625" style="63" customWidth="1"/>
    <col min="10001" max="10002" width="10.7109375" style="63" customWidth="1"/>
    <col min="10003" max="10003" width="12.5703125" style="63" customWidth="1"/>
    <col min="10004" max="10004" width="13.140625" style="63" customWidth="1"/>
    <col min="10005" max="10005" width="9.140625" style="63" customWidth="1"/>
    <col min="10006" max="10006" width="10" style="63" customWidth="1"/>
    <col min="10007" max="10008" width="11.85546875" style="63" customWidth="1"/>
    <col min="10009" max="10009" width="11.28515625" style="63" customWidth="1"/>
    <col min="10010" max="10010" width="10" style="63" customWidth="1"/>
    <col min="10011" max="10011" width="13.140625" style="63" customWidth="1"/>
    <col min="10012" max="10012" width="14.28515625" style="63" customWidth="1"/>
    <col min="10013" max="10013" width="15.42578125" style="63" customWidth="1"/>
    <col min="10014" max="10015" width="14.28515625" style="63" customWidth="1"/>
    <col min="10016" max="10016" width="12.5703125" style="63" customWidth="1"/>
    <col min="10017" max="10240" width="9.140625" style="63"/>
    <col min="10241" max="10241" width="22.5703125" style="63" customWidth="1"/>
    <col min="10242" max="10242" width="8.5703125" style="63" customWidth="1"/>
    <col min="10243" max="10243" width="7.140625" style="63" customWidth="1"/>
    <col min="10244" max="10244" width="9.140625" style="63" customWidth="1"/>
    <col min="10245" max="10245" width="19.28515625" style="63" customWidth="1"/>
    <col min="10246" max="10246" width="5.5703125" style="63" customWidth="1"/>
    <col min="10247" max="10249" width="12" style="63" bestFit="1" customWidth="1"/>
    <col min="10250" max="10251" width="11" style="63" bestFit="1" customWidth="1"/>
    <col min="10252" max="10252" width="11" style="63" customWidth="1"/>
    <col min="10253" max="10253" width="12.42578125" style="63" customWidth="1"/>
    <col min="10254" max="10254" width="9.140625" style="63" customWidth="1"/>
    <col min="10255" max="10255" width="9.85546875" style="63" customWidth="1"/>
    <col min="10256" max="10256" width="11.140625" style="63" customWidth="1"/>
    <col min="10257" max="10258" width="10.7109375" style="63" customWidth="1"/>
    <col min="10259" max="10259" width="12.5703125" style="63" customWidth="1"/>
    <col min="10260" max="10260" width="13.140625" style="63" customWidth="1"/>
    <col min="10261" max="10261" width="9.140625" style="63" customWidth="1"/>
    <col min="10262" max="10262" width="10" style="63" customWidth="1"/>
    <col min="10263" max="10264" width="11.85546875" style="63" customWidth="1"/>
    <col min="10265" max="10265" width="11.28515625" style="63" customWidth="1"/>
    <col min="10266" max="10266" width="10" style="63" customWidth="1"/>
    <col min="10267" max="10267" width="13.140625" style="63" customWidth="1"/>
    <col min="10268" max="10268" width="14.28515625" style="63" customWidth="1"/>
    <col min="10269" max="10269" width="15.42578125" style="63" customWidth="1"/>
    <col min="10270" max="10271" width="14.28515625" style="63" customWidth="1"/>
    <col min="10272" max="10272" width="12.5703125" style="63" customWidth="1"/>
    <col min="10273" max="10496" width="9.140625" style="63"/>
    <col min="10497" max="10497" width="22.5703125" style="63" customWidth="1"/>
    <col min="10498" max="10498" width="8.5703125" style="63" customWidth="1"/>
    <col min="10499" max="10499" width="7.140625" style="63" customWidth="1"/>
    <col min="10500" max="10500" width="9.140625" style="63" customWidth="1"/>
    <col min="10501" max="10501" width="19.28515625" style="63" customWidth="1"/>
    <col min="10502" max="10502" width="5.5703125" style="63" customWidth="1"/>
    <col min="10503" max="10505" width="12" style="63" bestFit="1" customWidth="1"/>
    <col min="10506" max="10507" width="11" style="63" bestFit="1" customWidth="1"/>
    <col min="10508" max="10508" width="11" style="63" customWidth="1"/>
    <col min="10509" max="10509" width="12.42578125" style="63" customWidth="1"/>
    <col min="10510" max="10510" width="9.140625" style="63" customWidth="1"/>
    <col min="10511" max="10511" width="9.85546875" style="63" customWidth="1"/>
    <col min="10512" max="10512" width="11.140625" style="63" customWidth="1"/>
    <col min="10513" max="10514" width="10.7109375" style="63" customWidth="1"/>
    <col min="10515" max="10515" width="12.5703125" style="63" customWidth="1"/>
    <col min="10516" max="10516" width="13.140625" style="63" customWidth="1"/>
    <col min="10517" max="10517" width="9.140625" style="63" customWidth="1"/>
    <col min="10518" max="10518" width="10" style="63" customWidth="1"/>
    <col min="10519" max="10520" width="11.85546875" style="63" customWidth="1"/>
    <col min="10521" max="10521" width="11.28515625" style="63" customWidth="1"/>
    <col min="10522" max="10522" width="10" style="63" customWidth="1"/>
    <col min="10523" max="10523" width="13.140625" style="63" customWidth="1"/>
    <col min="10524" max="10524" width="14.28515625" style="63" customWidth="1"/>
    <col min="10525" max="10525" width="15.42578125" style="63" customWidth="1"/>
    <col min="10526" max="10527" width="14.28515625" style="63" customWidth="1"/>
    <col min="10528" max="10528" width="12.5703125" style="63" customWidth="1"/>
    <col min="10529" max="10752" width="9.140625" style="63"/>
    <col min="10753" max="10753" width="22.5703125" style="63" customWidth="1"/>
    <col min="10754" max="10754" width="8.5703125" style="63" customWidth="1"/>
    <col min="10755" max="10755" width="7.140625" style="63" customWidth="1"/>
    <col min="10756" max="10756" width="9.140625" style="63" customWidth="1"/>
    <col min="10757" max="10757" width="19.28515625" style="63" customWidth="1"/>
    <col min="10758" max="10758" width="5.5703125" style="63" customWidth="1"/>
    <col min="10759" max="10761" width="12" style="63" bestFit="1" customWidth="1"/>
    <col min="10762" max="10763" width="11" style="63" bestFit="1" customWidth="1"/>
    <col min="10764" max="10764" width="11" style="63" customWidth="1"/>
    <col min="10765" max="10765" width="12.42578125" style="63" customWidth="1"/>
    <col min="10766" max="10766" width="9.140625" style="63" customWidth="1"/>
    <col min="10767" max="10767" width="9.85546875" style="63" customWidth="1"/>
    <col min="10768" max="10768" width="11.140625" style="63" customWidth="1"/>
    <col min="10769" max="10770" width="10.7109375" style="63" customWidth="1"/>
    <col min="10771" max="10771" width="12.5703125" style="63" customWidth="1"/>
    <col min="10772" max="10772" width="13.140625" style="63" customWidth="1"/>
    <col min="10773" max="10773" width="9.140625" style="63" customWidth="1"/>
    <col min="10774" max="10774" width="10" style="63" customWidth="1"/>
    <col min="10775" max="10776" width="11.85546875" style="63" customWidth="1"/>
    <col min="10777" max="10777" width="11.28515625" style="63" customWidth="1"/>
    <col min="10778" max="10778" width="10" style="63" customWidth="1"/>
    <col min="10779" max="10779" width="13.140625" style="63" customWidth="1"/>
    <col min="10780" max="10780" width="14.28515625" style="63" customWidth="1"/>
    <col min="10781" max="10781" width="15.42578125" style="63" customWidth="1"/>
    <col min="10782" max="10783" width="14.28515625" style="63" customWidth="1"/>
    <col min="10784" max="10784" width="12.5703125" style="63" customWidth="1"/>
    <col min="10785" max="11008" width="9.140625" style="63"/>
    <col min="11009" max="11009" width="22.5703125" style="63" customWidth="1"/>
    <col min="11010" max="11010" width="8.5703125" style="63" customWidth="1"/>
    <col min="11011" max="11011" width="7.140625" style="63" customWidth="1"/>
    <col min="11012" max="11012" width="9.140625" style="63" customWidth="1"/>
    <col min="11013" max="11013" width="19.28515625" style="63" customWidth="1"/>
    <col min="11014" max="11014" width="5.5703125" style="63" customWidth="1"/>
    <col min="11015" max="11017" width="12" style="63" bestFit="1" customWidth="1"/>
    <col min="11018" max="11019" width="11" style="63" bestFit="1" customWidth="1"/>
    <col min="11020" max="11020" width="11" style="63" customWidth="1"/>
    <col min="11021" max="11021" width="12.42578125" style="63" customWidth="1"/>
    <col min="11022" max="11022" width="9.140625" style="63" customWidth="1"/>
    <col min="11023" max="11023" width="9.85546875" style="63" customWidth="1"/>
    <col min="11024" max="11024" width="11.140625" style="63" customWidth="1"/>
    <col min="11025" max="11026" width="10.7109375" style="63" customWidth="1"/>
    <col min="11027" max="11027" width="12.5703125" style="63" customWidth="1"/>
    <col min="11028" max="11028" width="13.140625" style="63" customWidth="1"/>
    <col min="11029" max="11029" width="9.140625" style="63" customWidth="1"/>
    <col min="11030" max="11030" width="10" style="63" customWidth="1"/>
    <col min="11031" max="11032" width="11.85546875" style="63" customWidth="1"/>
    <col min="11033" max="11033" width="11.28515625" style="63" customWidth="1"/>
    <col min="11034" max="11034" width="10" style="63" customWidth="1"/>
    <col min="11035" max="11035" width="13.140625" style="63" customWidth="1"/>
    <col min="11036" max="11036" width="14.28515625" style="63" customWidth="1"/>
    <col min="11037" max="11037" width="15.42578125" style="63" customWidth="1"/>
    <col min="11038" max="11039" width="14.28515625" style="63" customWidth="1"/>
    <col min="11040" max="11040" width="12.5703125" style="63" customWidth="1"/>
    <col min="11041" max="11264" width="9.140625" style="63"/>
    <col min="11265" max="11265" width="22.5703125" style="63" customWidth="1"/>
    <col min="11266" max="11266" width="8.5703125" style="63" customWidth="1"/>
    <col min="11267" max="11267" width="7.140625" style="63" customWidth="1"/>
    <col min="11268" max="11268" width="9.140625" style="63" customWidth="1"/>
    <col min="11269" max="11269" width="19.28515625" style="63" customWidth="1"/>
    <col min="11270" max="11270" width="5.5703125" style="63" customWidth="1"/>
    <col min="11271" max="11273" width="12" style="63" bestFit="1" customWidth="1"/>
    <col min="11274" max="11275" width="11" style="63" bestFit="1" customWidth="1"/>
    <col min="11276" max="11276" width="11" style="63" customWidth="1"/>
    <col min="11277" max="11277" width="12.42578125" style="63" customWidth="1"/>
    <col min="11278" max="11278" width="9.140625" style="63" customWidth="1"/>
    <col min="11279" max="11279" width="9.85546875" style="63" customWidth="1"/>
    <col min="11280" max="11280" width="11.140625" style="63" customWidth="1"/>
    <col min="11281" max="11282" width="10.7109375" style="63" customWidth="1"/>
    <col min="11283" max="11283" width="12.5703125" style="63" customWidth="1"/>
    <col min="11284" max="11284" width="13.140625" style="63" customWidth="1"/>
    <col min="11285" max="11285" width="9.140625" style="63" customWidth="1"/>
    <col min="11286" max="11286" width="10" style="63" customWidth="1"/>
    <col min="11287" max="11288" width="11.85546875" style="63" customWidth="1"/>
    <col min="11289" max="11289" width="11.28515625" style="63" customWidth="1"/>
    <col min="11290" max="11290" width="10" style="63" customWidth="1"/>
    <col min="11291" max="11291" width="13.140625" style="63" customWidth="1"/>
    <col min="11292" max="11292" width="14.28515625" style="63" customWidth="1"/>
    <col min="11293" max="11293" width="15.42578125" style="63" customWidth="1"/>
    <col min="11294" max="11295" width="14.28515625" style="63" customWidth="1"/>
    <col min="11296" max="11296" width="12.5703125" style="63" customWidth="1"/>
    <col min="11297" max="11520" width="9.140625" style="63"/>
    <col min="11521" max="11521" width="22.5703125" style="63" customWidth="1"/>
    <col min="11522" max="11522" width="8.5703125" style="63" customWidth="1"/>
    <col min="11523" max="11523" width="7.140625" style="63" customWidth="1"/>
    <col min="11524" max="11524" width="9.140625" style="63" customWidth="1"/>
    <col min="11525" max="11525" width="19.28515625" style="63" customWidth="1"/>
    <col min="11526" max="11526" width="5.5703125" style="63" customWidth="1"/>
    <col min="11527" max="11529" width="12" style="63" bestFit="1" customWidth="1"/>
    <col min="11530" max="11531" width="11" style="63" bestFit="1" customWidth="1"/>
    <col min="11532" max="11532" width="11" style="63" customWidth="1"/>
    <col min="11533" max="11533" width="12.42578125" style="63" customWidth="1"/>
    <col min="11534" max="11534" width="9.140625" style="63" customWidth="1"/>
    <col min="11535" max="11535" width="9.85546875" style="63" customWidth="1"/>
    <col min="11536" max="11536" width="11.140625" style="63" customWidth="1"/>
    <col min="11537" max="11538" width="10.7109375" style="63" customWidth="1"/>
    <col min="11539" max="11539" width="12.5703125" style="63" customWidth="1"/>
    <col min="11540" max="11540" width="13.140625" style="63" customWidth="1"/>
    <col min="11541" max="11541" width="9.140625" style="63" customWidth="1"/>
    <col min="11542" max="11542" width="10" style="63" customWidth="1"/>
    <col min="11543" max="11544" width="11.85546875" style="63" customWidth="1"/>
    <col min="11545" max="11545" width="11.28515625" style="63" customWidth="1"/>
    <col min="11546" max="11546" width="10" style="63" customWidth="1"/>
    <col min="11547" max="11547" width="13.140625" style="63" customWidth="1"/>
    <col min="11548" max="11548" width="14.28515625" style="63" customWidth="1"/>
    <col min="11549" max="11549" width="15.42578125" style="63" customWidth="1"/>
    <col min="11550" max="11551" width="14.28515625" style="63" customWidth="1"/>
    <col min="11552" max="11552" width="12.5703125" style="63" customWidth="1"/>
    <col min="11553" max="11776" width="9.140625" style="63"/>
    <col min="11777" max="11777" width="22.5703125" style="63" customWidth="1"/>
    <col min="11778" max="11778" width="8.5703125" style="63" customWidth="1"/>
    <col min="11779" max="11779" width="7.140625" style="63" customWidth="1"/>
    <col min="11780" max="11780" width="9.140625" style="63" customWidth="1"/>
    <col min="11781" max="11781" width="19.28515625" style="63" customWidth="1"/>
    <col min="11782" max="11782" width="5.5703125" style="63" customWidth="1"/>
    <col min="11783" max="11785" width="12" style="63" bestFit="1" customWidth="1"/>
    <col min="11786" max="11787" width="11" style="63" bestFit="1" customWidth="1"/>
    <col min="11788" max="11788" width="11" style="63" customWidth="1"/>
    <col min="11789" max="11789" width="12.42578125" style="63" customWidth="1"/>
    <col min="11790" max="11790" width="9.140625" style="63" customWidth="1"/>
    <col min="11791" max="11791" width="9.85546875" style="63" customWidth="1"/>
    <col min="11792" max="11792" width="11.140625" style="63" customWidth="1"/>
    <col min="11793" max="11794" width="10.7109375" style="63" customWidth="1"/>
    <col min="11795" max="11795" width="12.5703125" style="63" customWidth="1"/>
    <col min="11796" max="11796" width="13.140625" style="63" customWidth="1"/>
    <col min="11797" max="11797" width="9.140625" style="63" customWidth="1"/>
    <col min="11798" max="11798" width="10" style="63" customWidth="1"/>
    <col min="11799" max="11800" width="11.85546875" style="63" customWidth="1"/>
    <col min="11801" max="11801" width="11.28515625" style="63" customWidth="1"/>
    <col min="11802" max="11802" width="10" style="63" customWidth="1"/>
    <col min="11803" max="11803" width="13.140625" style="63" customWidth="1"/>
    <col min="11804" max="11804" width="14.28515625" style="63" customWidth="1"/>
    <col min="11805" max="11805" width="15.42578125" style="63" customWidth="1"/>
    <col min="11806" max="11807" width="14.28515625" style="63" customWidth="1"/>
    <col min="11808" max="11808" width="12.5703125" style="63" customWidth="1"/>
    <col min="11809" max="12032" width="9.140625" style="63"/>
    <col min="12033" max="12033" width="22.5703125" style="63" customWidth="1"/>
    <col min="12034" max="12034" width="8.5703125" style="63" customWidth="1"/>
    <col min="12035" max="12035" width="7.140625" style="63" customWidth="1"/>
    <col min="12036" max="12036" width="9.140625" style="63" customWidth="1"/>
    <col min="12037" max="12037" width="19.28515625" style="63" customWidth="1"/>
    <col min="12038" max="12038" width="5.5703125" style="63" customWidth="1"/>
    <col min="12039" max="12041" width="12" style="63" bestFit="1" customWidth="1"/>
    <col min="12042" max="12043" width="11" style="63" bestFit="1" customWidth="1"/>
    <col min="12044" max="12044" width="11" style="63" customWidth="1"/>
    <col min="12045" max="12045" width="12.42578125" style="63" customWidth="1"/>
    <col min="12046" max="12046" width="9.140625" style="63" customWidth="1"/>
    <col min="12047" max="12047" width="9.85546875" style="63" customWidth="1"/>
    <col min="12048" max="12048" width="11.140625" style="63" customWidth="1"/>
    <col min="12049" max="12050" width="10.7109375" style="63" customWidth="1"/>
    <col min="12051" max="12051" width="12.5703125" style="63" customWidth="1"/>
    <col min="12052" max="12052" width="13.140625" style="63" customWidth="1"/>
    <col min="12053" max="12053" width="9.140625" style="63" customWidth="1"/>
    <col min="12054" max="12054" width="10" style="63" customWidth="1"/>
    <col min="12055" max="12056" width="11.85546875" style="63" customWidth="1"/>
    <col min="12057" max="12057" width="11.28515625" style="63" customWidth="1"/>
    <col min="12058" max="12058" width="10" style="63" customWidth="1"/>
    <col min="12059" max="12059" width="13.140625" style="63" customWidth="1"/>
    <col min="12060" max="12060" width="14.28515625" style="63" customWidth="1"/>
    <col min="12061" max="12061" width="15.42578125" style="63" customWidth="1"/>
    <col min="12062" max="12063" width="14.28515625" style="63" customWidth="1"/>
    <col min="12064" max="12064" width="12.5703125" style="63" customWidth="1"/>
    <col min="12065" max="12288" width="9.140625" style="63"/>
    <col min="12289" max="12289" width="22.5703125" style="63" customWidth="1"/>
    <col min="12290" max="12290" width="8.5703125" style="63" customWidth="1"/>
    <col min="12291" max="12291" width="7.140625" style="63" customWidth="1"/>
    <col min="12292" max="12292" width="9.140625" style="63" customWidth="1"/>
    <col min="12293" max="12293" width="19.28515625" style="63" customWidth="1"/>
    <col min="12294" max="12294" width="5.5703125" style="63" customWidth="1"/>
    <col min="12295" max="12297" width="12" style="63" bestFit="1" customWidth="1"/>
    <col min="12298" max="12299" width="11" style="63" bestFit="1" customWidth="1"/>
    <col min="12300" max="12300" width="11" style="63" customWidth="1"/>
    <col min="12301" max="12301" width="12.42578125" style="63" customWidth="1"/>
    <col min="12302" max="12302" width="9.140625" style="63" customWidth="1"/>
    <col min="12303" max="12303" width="9.85546875" style="63" customWidth="1"/>
    <col min="12304" max="12304" width="11.140625" style="63" customWidth="1"/>
    <col min="12305" max="12306" width="10.7109375" style="63" customWidth="1"/>
    <col min="12307" max="12307" width="12.5703125" style="63" customWidth="1"/>
    <col min="12308" max="12308" width="13.140625" style="63" customWidth="1"/>
    <col min="12309" max="12309" width="9.140625" style="63" customWidth="1"/>
    <col min="12310" max="12310" width="10" style="63" customWidth="1"/>
    <col min="12311" max="12312" width="11.85546875" style="63" customWidth="1"/>
    <col min="12313" max="12313" width="11.28515625" style="63" customWidth="1"/>
    <col min="12314" max="12314" width="10" style="63" customWidth="1"/>
    <col min="12315" max="12315" width="13.140625" style="63" customWidth="1"/>
    <col min="12316" max="12316" width="14.28515625" style="63" customWidth="1"/>
    <col min="12317" max="12317" width="15.42578125" style="63" customWidth="1"/>
    <col min="12318" max="12319" width="14.28515625" style="63" customWidth="1"/>
    <col min="12320" max="12320" width="12.5703125" style="63" customWidth="1"/>
    <col min="12321" max="12544" width="9.140625" style="63"/>
    <col min="12545" max="12545" width="22.5703125" style="63" customWidth="1"/>
    <col min="12546" max="12546" width="8.5703125" style="63" customWidth="1"/>
    <col min="12547" max="12547" width="7.140625" style="63" customWidth="1"/>
    <col min="12548" max="12548" width="9.140625" style="63" customWidth="1"/>
    <col min="12549" max="12549" width="19.28515625" style="63" customWidth="1"/>
    <col min="12550" max="12550" width="5.5703125" style="63" customWidth="1"/>
    <col min="12551" max="12553" width="12" style="63" bestFit="1" customWidth="1"/>
    <col min="12554" max="12555" width="11" style="63" bestFit="1" customWidth="1"/>
    <col min="12556" max="12556" width="11" style="63" customWidth="1"/>
    <col min="12557" max="12557" width="12.42578125" style="63" customWidth="1"/>
    <col min="12558" max="12558" width="9.140625" style="63" customWidth="1"/>
    <col min="12559" max="12559" width="9.85546875" style="63" customWidth="1"/>
    <col min="12560" max="12560" width="11.140625" style="63" customWidth="1"/>
    <col min="12561" max="12562" width="10.7109375" style="63" customWidth="1"/>
    <col min="12563" max="12563" width="12.5703125" style="63" customWidth="1"/>
    <col min="12564" max="12564" width="13.140625" style="63" customWidth="1"/>
    <col min="12565" max="12565" width="9.140625" style="63" customWidth="1"/>
    <col min="12566" max="12566" width="10" style="63" customWidth="1"/>
    <col min="12567" max="12568" width="11.85546875" style="63" customWidth="1"/>
    <col min="12569" max="12569" width="11.28515625" style="63" customWidth="1"/>
    <col min="12570" max="12570" width="10" style="63" customWidth="1"/>
    <col min="12571" max="12571" width="13.140625" style="63" customWidth="1"/>
    <col min="12572" max="12572" width="14.28515625" style="63" customWidth="1"/>
    <col min="12573" max="12573" width="15.42578125" style="63" customWidth="1"/>
    <col min="12574" max="12575" width="14.28515625" style="63" customWidth="1"/>
    <col min="12576" max="12576" width="12.5703125" style="63" customWidth="1"/>
    <col min="12577" max="12800" width="9.140625" style="63"/>
    <col min="12801" max="12801" width="22.5703125" style="63" customWidth="1"/>
    <col min="12802" max="12802" width="8.5703125" style="63" customWidth="1"/>
    <col min="12803" max="12803" width="7.140625" style="63" customWidth="1"/>
    <col min="12804" max="12804" width="9.140625" style="63" customWidth="1"/>
    <col min="12805" max="12805" width="19.28515625" style="63" customWidth="1"/>
    <col min="12806" max="12806" width="5.5703125" style="63" customWidth="1"/>
    <col min="12807" max="12809" width="12" style="63" bestFit="1" customWidth="1"/>
    <col min="12810" max="12811" width="11" style="63" bestFit="1" customWidth="1"/>
    <col min="12812" max="12812" width="11" style="63" customWidth="1"/>
    <col min="12813" max="12813" width="12.42578125" style="63" customWidth="1"/>
    <col min="12814" max="12814" width="9.140625" style="63" customWidth="1"/>
    <col min="12815" max="12815" width="9.85546875" style="63" customWidth="1"/>
    <col min="12816" max="12816" width="11.140625" style="63" customWidth="1"/>
    <col min="12817" max="12818" width="10.7109375" style="63" customWidth="1"/>
    <col min="12819" max="12819" width="12.5703125" style="63" customWidth="1"/>
    <col min="12820" max="12820" width="13.140625" style="63" customWidth="1"/>
    <col min="12821" max="12821" width="9.140625" style="63" customWidth="1"/>
    <col min="12822" max="12822" width="10" style="63" customWidth="1"/>
    <col min="12823" max="12824" width="11.85546875" style="63" customWidth="1"/>
    <col min="12825" max="12825" width="11.28515625" style="63" customWidth="1"/>
    <col min="12826" max="12826" width="10" style="63" customWidth="1"/>
    <col min="12827" max="12827" width="13.140625" style="63" customWidth="1"/>
    <col min="12828" max="12828" width="14.28515625" style="63" customWidth="1"/>
    <col min="12829" max="12829" width="15.42578125" style="63" customWidth="1"/>
    <col min="12830" max="12831" width="14.28515625" style="63" customWidth="1"/>
    <col min="12832" max="12832" width="12.5703125" style="63" customWidth="1"/>
    <col min="12833" max="13056" width="9.140625" style="63"/>
    <col min="13057" max="13057" width="22.5703125" style="63" customWidth="1"/>
    <col min="13058" max="13058" width="8.5703125" style="63" customWidth="1"/>
    <col min="13059" max="13059" width="7.140625" style="63" customWidth="1"/>
    <col min="13060" max="13060" width="9.140625" style="63" customWidth="1"/>
    <col min="13061" max="13061" width="19.28515625" style="63" customWidth="1"/>
    <col min="13062" max="13062" width="5.5703125" style="63" customWidth="1"/>
    <col min="13063" max="13065" width="12" style="63" bestFit="1" customWidth="1"/>
    <col min="13066" max="13067" width="11" style="63" bestFit="1" customWidth="1"/>
    <col min="13068" max="13068" width="11" style="63" customWidth="1"/>
    <col min="13069" max="13069" width="12.42578125" style="63" customWidth="1"/>
    <col min="13070" max="13070" width="9.140625" style="63" customWidth="1"/>
    <col min="13071" max="13071" width="9.85546875" style="63" customWidth="1"/>
    <col min="13072" max="13072" width="11.140625" style="63" customWidth="1"/>
    <col min="13073" max="13074" width="10.7109375" style="63" customWidth="1"/>
    <col min="13075" max="13075" width="12.5703125" style="63" customWidth="1"/>
    <col min="13076" max="13076" width="13.140625" style="63" customWidth="1"/>
    <col min="13077" max="13077" width="9.140625" style="63" customWidth="1"/>
    <col min="13078" max="13078" width="10" style="63" customWidth="1"/>
    <col min="13079" max="13080" width="11.85546875" style="63" customWidth="1"/>
    <col min="13081" max="13081" width="11.28515625" style="63" customWidth="1"/>
    <col min="13082" max="13082" width="10" style="63" customWidth="1"/>
    <col min="13083" max="13083" width="13.140625" style="63" customWidth="1"/>
    <col min="13084" max="13084" width="14.28515625" style="63" customWidth="1"/>
    <col min="13085" max="13085" width="15.42578125" style="63" customWidth="1"/>
    <col min="13086" max="13087" width="14.28515625" style="63" customWidth="1"/>
    <col min="13088" max="13088" width="12.5703125" style="63" customWidth="1"/>
    <col min="13089" max="13312" width="9.140625" style="63"/>
    <col min="13313" max="13313" width="22.5703125" style="63" customWidth="1"/>
    <col min="13314" max="13314" width="8.5703125" style="63" customWidth="1"/>
    <col min="13315" max="13315" width="7.140625" style="63" customWidth="1"/>
    <col min="13316" max="13316" width="9.140625" style="63" customWidth="1"/>
    <col min="13317" max="13317" width="19.28515625" style="63" customWidth="1"/>
    <col min="13318" max="13318" width="5.5703125" style="63" customWidth="1"/>
    <col min="13319" max="13321" width="12" style="63" bestFit="1" customWidth="1"/>
    <col min="13322" max="13323" width="11" style="63" bestFit="1" customWidth="1"/>
    <col min="13324" max="13324" width="11" style="63" customWidth="1"/>
    <col min="13325" max="13325" width="12.42578125" style="63" customWidth="1"/>
    <col min="13326" max="13326" width="9.140625" style="63" customWidth="1"/>
    <col min="13327" max="13327" width="9.85546875" style="63" customWidth="1"/>
    <col min="13328" max="13328" width="11.140625" style="63" customWidth="1"/>
    <col min="13329" max="13330" width="10.7109375" style="63" customWidth="1"/>
    <col min="13331" max="13331" width="12.5703125" style="63" customWidth="1"/>
    <col min="13332" max="13332" width="13.140625" style="63" customWidth="1"/>
    <col min="13333" max="13333" width="9.140625" style="63" customWidth="1"/>
    <col min="13334" max="13334" width="10" style="63" customWidth="1"/>
    <col min="13335" max="13336" width="11.85546875" style="63" customWidth="1"/>
    <col min="13337" max="13337" width="11.28515625" style="63" customWidth="1"/>
    <col min="13338" max="13338" width="10" style="63" customWidth="1"/>
    <col min="13339" max="13339" width="13.140625" style="63" customWidth="1"/>
    <col min="13340" max="13340" width="14.28515625" style="63" customWidth="1"/>
    <col min="13341" max="13341" width="15.42578125" style="63" customWidth="1"/>
    <col min="13342" max="13343" width="14.28515625" style="63" customWidth="1"/>
    <col min="13344" max="13344" width="12.5703125" style="63" customWidth="1"/>
    <col min="13345" max="13568" width="9.140625" style="63"/>
    <col min="13569" max="13569" width="22.5703125" style="63" customWidth="1"/>
    <col min="13570" max="13570" width="8.5703125" style="63" customWidth="1"/>
    <col min="13571" max="13571" width="7.140625" style="63" customWidth="1"/>
    <col min="13572" max="13572" width="9.140625" style="63" customWidth="1"/>
    <col min="13573" max="13573" width="19.28515625" style="63" customWidth="1"/>
    <col min="13574" max="13574" width="5.5703125" style="63" customWidth="1"/>
    <col min="13575" max="13577" width="12" style="63" bestFit="1" customWidth="1"/>
    <col min="13578" max="13579" width="11" style="63" bestFit="1" customWidth="1"/>
    <col min="13580" max="13580" width="11" style="63" customWidth="1"/>
    <col min="13581" max="13581" width="12.42578125" style="63" customWidth="1"/>
    <col min="13582" max="13582" width="9.140625" style="63" customWidth="1"/>
    <col min="13583" max="13583" width="9.85546875" style="63" customWidth="1"/>
    <col min="13584" max="13584" width="11.140625" style="63" customWidth="1"/>
    <col min="13585" max="13586" width="10.7109375" style="63" customWidth="1"/>
    <col min="13587" max="13587" width="12.5703125" style="63" customWidth="1"/>
    <col min="13588" max="13588" width="13.140625" style="63" customWidth="1"/>
    <col min="13589" max="13589" width="9.140625" style="63" customWidth="1"/>
    <col min="13590" max="13590" width="10" style="63" customWidth="1"/>
    <col min="13591" max="13592" width="11.85546875" style="63" customWidth="1"/>
    <col min="13593" max="13593" width="11.28515625" style="63" customWidth="1"/>
    <col min="13594" max="13594" width="10" style="63" customWidth="1"/>
    <col min="13595" max="13595" width="13.140625" style="63" customWidth="1"/>
    <col min="13596" max="13596" width="14.28515625" style="63" customWidth="1"/>
    <col min="13597" max="13597" width="15.42578125" style="63" customWidth="1"/>
    <col min="13598" max="13599" width="14.28515625" style="63" customWidth="1"/>
    <col min="13600" max="13600" width="12.5703125" style="63" customWidth="1"/>
    <col min="13601" max="13824" width="9.140625" style="63"/>
    <col min="13825" max="13825" width="22.5703125" style="63" customWidth="1"/>
    <col min="13826" max="13826" width="8.5703125" style="63" customWidth="1"/>
    <col min="13827" max="13827" width="7.140625" style="63" customWidth="1"/>
    <col min="13828" max="13828" width="9.140625" style="63" customWidth="1"/>
    <col min="13829" max="13829" width="19.28515625" style="63" customWidth="1"/>
    <col min="13830" max="13830" width="5.5703125" style="63" customWidth="1"/>
    <col min="13831" max="13833" width="12" style="63" bestFit="1" customWidth="1"/>
    <col min="13834" max="13835" width="11" style="63" bestFit="1" customWidth="1"/>
    <col min="13836" max="13836" width="11" style="63" customWidth="1"/>
    <col min="13837" max="13837" width="12.42578125" style="63" customWidth="1"/>
    <col min="13838" max="13838" width="9.140625" style="63" customWidth="1"/>
    <col min="13839" max="13839" width="9.85546875" style="63" customWidth="1"/>
    <col min="13840" max="13840" width="11.140625" style="63" customWidth="1"/>
    <col min="13841" max="13842" width="10.7109375" style="63" customWidth="1"/>
    <col min="13843" max="13843" width="12.5703125" style="63" customWidth="1"/>
    <col min="13844" max="13844" width="13.140625" style="63" customWidth="1"/>
    <col min="13845" max="13845" width="9.140625" style="63" customWidth="1"/>
    <col min="13846" max="13846" width="10" style="63" customWidth="1"/>
    <col min="13847" max="13848" width="11.85546875" style="63" customWidth="1"/>
    <col min="13849" max="13849" width="11.28515625" style="63" customWidth="1"/>
    <col min="13850" max="13850" width="10" style="63" customWidth="1"/>
    <col min="13851" max="13851" width="13.140625" style="63" customWidth="1"/>
    <col min="13852" max="13852" width="14.28515625" style="63" customWidth="1"/>
    <col min="13853" max="13853" width="15.42578125" style="63" customWidth="1"/>
    <col min="13854" max="13855" width="14.28515625" style="63" customWidth="1"/>
    <col min="13856" max="13856" width="12.5703125" style="63" customWidth="1"/>
    <col min="13857" max="14080" width="9.140625" style="63"/>
    <col min="14081" max="14081" width="22.5703125" style="63" customWidth="1"/>
    <col min="14082" max="14082" width="8.5703125" style="63" customWidth="1"/>
    <col min="14083" max="14083" width="7.140625" style="63" customWidth="1"/>
    <col min="14084" max="14084" width="9.140625" style="63" customWidth="1"/>
    <col min="14085" max="14085" width="19.28515625" style="63" customWidth="1"/>
    <col min="14086" max="14086" width="5.5703125" style="63" customWidth="1"/>
    <col min="14087" max="14089" width="12" style="63" bestFit="1" customWidth="1"/>
    <col min="14090" max="14091" width="11" style="63" bestFit="1" customWidth="1"/>
    <col min="14092" max="14092" width="11" style="63" customWidth="1"/>
    <col min="14093" max="14093" width="12.42578125" style="63" customWidth="1"/>
    <col min="14094" max="14094" width="9.140625" style="63" customWidth="1"/>
    <col min="14095" max="14095" width="9.85546875" style="63" customWidth="1"/>
    <col min="14096" max="14096" width="11.140625" style="63" customWidth="1"/>
    <col min="14097" max="14098" width="10.7109375" style="63" customWidth="1"/>
    <col min="14099" max="14099" width="12.5703125" style="63" customWidth="1"/>
    <col min="14100" max="14100" width="13.140625" style="63" customWidth="1"/>
    <col min="14101" max="14101" width="9.140625" style="63" customWidth="1"/>
    <col min="14102" max="14102" width="10" style="63" customWidth="1"/>
    <col min="14103" max="14104" width="11.85546875" style="63" customWidth="1"/>
    <col min="14105" max="14105" width="11.28515625" style="63" customWidth="1"/>
    <col min="14106" max="14106" width="10" style="63" customWidth="1"/>
    <col min="14107" max="14107" width="13.140625" style="63" customWidth="1"/>
    <col min="14108" max="14108" width="14.28515625" style="63" customWidth="1"/>
    <col min="14109" max="14109" width="15.42578125" style="63" customWidth="1"/>
    <col min="14110" max="14111" width="14.28515625" style="63" customWidth="1"/>
    <col min="14112" max="14112" width="12.5703125" style="63" customWidth="1"/>
    <col min="14113" max="14336" width="9.140625" style="63"/>
    <col min="14337" max="14337" width="22.5703125" style="63" customWidth="1"/>
    <col min="14338" max="14338" width="8.5703125" style="63" customWidth="1"/>
    <col min="14339" max="14339" width="7.140625" style="63" customWidth="1"/>
    <col min="14340" max="14340" width="9.140625" style="63" customWidth="1"/>
    <col min="14341" max="14341" width="19.28515625" style="63" customWidth="1"/>
    <col min="14342" max="14342" width="5.5703125" style="63" customWidth="1"/>
    <col min="14343" max="14345" width="12" style="63" bestFit="1" customWidth="1"/>
    <col min="14346" max="14347" width="11" style="63" bestFit="1" customWidth="1"/>
    <col min="14348" max="14348" width="11" style="63" customWidth="1"/>
    <col min="14349" max="14349" width="12.42578125" style="63" customWidth="1"/>
    <col min="14350" max="14350" width="9.140625" style="63" customWidth="1"/>
    <col min="14351" max="14351" width="9.85546875" style="63" customWidth="1"/>
    <col min="14352" max="14352" width="11.140625" style="63" customWidth="1"/>
    <col min="14353" max="14354" width="10.7109375" style="63" customWidth="1"/>
    <col min="14355" max="14355" width="12.5703125" style="63" customWidth="1"/>
    <col min="14356" max="14356" width="13.140625" style="63" customWidth="1"/>
    <col min="14357" max="14357" width="9.140625" style="63" customWidth="1"/>
    <col min="14358" max="14358" width="10" style="63" customWidth="1"/>
    <col min="14359" max="14360" width="11.85546875" style="63" customWidth="1"/>
    <col min="14361" max="14361" width="11.28515625" style="63" customWidth="1"/>
    <col min="14362" max="14362" width="10" style="63" customWidth="1"/>
    <col min="14363" max="14363" width="13.140625" style="63" customWidth="1"/>
    <col min="14364" max="14364" width="14.28515625" style="63" customWidth="1"/>
    <col min="14365" max="14365" width="15.42578125" style="63" customWidth="1"/>
    <col min="14366" max="14367" width="14.28515625" style="63" customWidth="1"/>
    <col min="14368" max="14368" width="12.5703125" style="63" customWidth="1"/>
    <col min="14369" max="14592" width="9.140625" style="63"/>
    <col min="14593" max="14593" width="22.5703125" style="63" customWidth="1"/>
    <col min="14594" max="14594" width="8.5703125" style="63" customWidth="1"/>
    <col min="14595" max="14595" width="7.140625" style="63" customWidth="1"/>
    <col min="14596" max="14596" width="9.140625" style="63" customWidth="1"/>
    <col min="14597" max="14597" width="19.28515625" style="63" customWidth="1"/>
    <col min="14598" max="14598" width="5.5703125" style="63" customWidth="1"/>
    <col min="14599" max="14601" width="12" style="63" bestFit="1" customWidth="1"/>
    <col min="14602" max="14603" width="11" style="63" bestFit="1" customWidth="1"/>
    <col min="14604" max="14604" width="11" style="63" customWidth="1"/>
    <col min="14605" max="14605" width="12.42578125" style="63" customWidth="1"/>
    <col min="14606" max="14606" width="9.140625" style="63" customWidth="1"/>
    <col min="14607" max="14607" width="9.85546875" style="63" customWidth="1"/>
    <col min="14608" max="14608" width="11.140625" style="63" customWidth="1"/>
    <col min="14609" max="14610" width="10.7109375" style="63" customWidth="1"/>
    <col min="14611" max="14611" width="12.5703125" style="63" customWidth="1"/>
    <col min="14612" max="14612" width="13.140625" style="63" customWidth="1"/>
    <col min="14613" max="14613" width="9.140625" style="63" customWidth="1"/>
    <col min="14614" max="14614" width="10" style="63" customWidth="1"/>
    <col min="14615" max="14616" width="11.85546875" style="63" customWidth="1"/>
    <col min="14617" max="14617" width="11.28515625" style="63" customWidth="1"/>
    <col min="14618" max="14618" width="10" style="63" customWidth="1"/>
    <col min="14619" max="14619" width="13.140625" style="63" customWidth="1"/>
    <col min="14620" max="14620" width="14.28515625" style="63" customWidth="1"/>
    <col min="14621" max="14621" width="15.42578125" style="63" customWidth="1"/>
    <col min="14622" max="14623" width="14.28515625" style="63" customWidth="1"/>
    <col min="14624" max="14624" width="12.5703125" style="63" customWidth="1"/>
    <col min="14625" max="14848" width="9.140625" style="63"/>
    <col min="14849" max="14849" width="22.5703125" style="63" customWidth="1"/>
    <col min="14850" max="14850" width="8.5703125" style="63" customWidth="1"/>
    <col min="14851" max="14851" width="7.140625" style="63" customWidth="1"/>
    <col min="14852" max="14852" width="9.140625" style="63" customWidth="1"/>
    <col min="14853" max="14853" width="19.28515625" style="63" customWidth="1"/>
    <col min="14854" max="14854" width="5.5703125" style="63" customWidth="1"/>
    <col min="14855" max="14857" width="12" style="63" bestFit="1" customWidth="1"/>
    <col min="14858" max="14859" width="11" style="63" bestFit="1" customWidth="1"/>
    <col min="14860" max="14860" width="11" style="63" customWidth="1"/>
    <col min="14861" max="14861" width="12.42578125" style="63" customWidth="1"/>
    <col min="14862" max="14862" width="9.140625" style="63" customWidth="1"/>
    <col min="14863" max="14863" width="9.85546875" style="63" customWidth="1"/>
    <col min="14864" max="14864" width="11.140625" style="63" customWidth="1"/>
    <col min="14865" max="14866" width="10.7109375" style="63" customWidth="1"/>
    <col min="14867" max="14867" width="12.5703125" style="63" customWidth="1"/>
    <col min="14868" max="14868" width="13.140625" style="63" customWidth="1"/>
    <col min="14869" max="14869" width="9.140625" style="63" customWidth="1"/>
    <col min="14870" max="14870" width="10" style="63" customWidth="1"/>
    <col min="14871" max="14872" width="11.85546875" style="63" customWidth="1"/>
    <col min="14873" max="14873" width="11.28515625" style="63" customWidth="1"/>
    <col min="14874" max="14874" width="10" style="63" customWidth="1"/>
    <col min="14875" max="14875" width="13.140625" style="63" customWidth="1"/>
    <col min="14876" max="14876" width="14.28515625" style="63" customWidth="1"/>
    <col min="14877" max="14877" width="15.42578125" style="63" customWidth="1"/>
    <col min="14878" max="14879" width="14.28515625" style="63" customWidth="1"/>
    <col min="14880" max="14880" width="12.5703125" style="63" customWidth="1"/>
    <col min="14881" max="15104" width="9.140625" style="63"/>
    <col min="15105" max="15105" width="22.5703125" style="63" customWidth="1"/>
    <col min="15106" max="15106" width="8.5703125" style="63" customWidth="1"/>
    <col min="15107" max="15107" width="7.140625" style="63" customWidth="1"/>
    <col min="15108" max="15108" width="9.140625" style="63" customWidth="1"/>
    <col min="15109" max="15109" width="19.28515625" style="63" customWidth="1"/>
    <col min="15110" max="15110" width="5.5703125" style="63" customWidth="1"/>
    <col min="15111" max="15113" width="12" style="63" bestFit="1" customWidth="1"/>
    <col min="15114" max="15115" width="11" style="63" bestFit="1" customWidth="1"/>
    <col min="15116" max="15116" width="11" style="63" customWidth="1"/>
    <col min="15117" max="15117" width="12.42578125" style="63" customWidth="1"/>
    <col min="15118" max="15118" width="9.140625" style="63" customWidth="1"/>
    <col min="15119" max="15119" width="9.85546875" style="63" customWidth="1"/>
    <col min="15120" max="15120" width="11.140625" style="63" customWidth="1"/>
    <col min="15121" max="15122" width="10.7109375" style="63" customWidth="1"/>
    <col min="15123" max="15123" width="12.5703125" style="63" customWidth="1"/>
    <col min="15124" max="15124" width="13.140625" style="63" customWidth="1"/>
    <col min="15125" max="15125" width="9.140625" style="63" customWidth="1"/>
    <col min="15126" max="15126" width="10" style="63" customWidth="1"/>
    <col min="15127" max="15128" width="11.85546875" style="63" customWidth="1"/>
    <col min="15129" max="15129" width="11.28515625" style="63" customWidth="1"/>
    <col min="15130" max="15130" width="10" style="63" customWidth="1"/>
    <col min="15131" max="15131" width="13.140625" style="63" customWidth="1"/>
    <col min="15132" max="15132" width="14.28515625" style="63" customWidth="1"/>
    <col min="15133" max="15133" width="15.42578125" style="63" customWidth="1"/>
    <col min="15134" max="15135" width="14.28515625" style="63" customWidth="1"/>
    <col min="15136" max="15136" width="12.5703125" style="63" customWidth="1"/>
    <col min="15137" max="15360" width="9.140625" style="63"/>
    <col min="15361" max="15361" width="22.5703125" style="63" customWidth="1"/>
    <col min="15362" max="15362" width="8.5703125" style="63" customWidth="1"/>
    <col min="15363" max="15363" width="7.140625" style="63" customWidth="1"/>
    <col min="15364" max="15364" width="9.140625" style="63" customWidth="1"/>
    <col min="15365" max="15365" width="19.28515625" style="63" customWidth="1"/>
    <col min="15366" max="15366" width="5.5703125" style="63" customWidth="1"/>
    <col min="15367" max="15369" width="12" style="63" bestFit="1" customWidth="1"/>
    <col min="15370" max="15371" width="11" style="63" bestFit="1" customWidth="1"/>
    <col min="15372" max="15372" width="11" style="63" customWidth="1"/>
    <col min="15373" max="15373" width="12.42578125" style="63" customWidth="1"/>
    <col min="15374" max="15374" width="9.140625" style="63" customWidth="1"/>
    <col min="15375" max="15375" width="9.85546875" style="63" customWidth="1"/>
    <col min="15376" max="15376" width="11.140625" style="63" customWidth="1"/>
    <col min="15377" max="15378" width="10.7109375" style="63" customWidth="1"/>
    <col min="15379" max="15379" width="12.5703125" style="63" customWidth="1"/>
    <col min="15380" max="15380" width="13.140625" style="63" customWidth="1"/>
    <col min="15381" max="15381" width="9.140625" style="63" customWidth="1"/>
    <col min="15382" max="15382" width="10" style="63" customWidth="1"/>
    <col min="15383" max="15384" width="11.85546875" style="63" customWidth="1"/>
    <col min="15385" max="15385" width="11.28515625" style="63" customWidth="1"/>
    <col min="15386" max="15386" width="10" style="63" customWidth="1"/>
    <col min="15387" max="15387" width="13.140625" style="63" customWidth="1"/>
    <col min="15388" max="15388" width="14.28515625" style="63" customWidth="1"/>
    <col min="15389" max="15389" width="15.42578125" style="63" customWidth="1"/>
    <col min="15390" max="15391" width="14.28515625" style="63" customWidth="1"/>
    <col min="15392" max="15392" width="12.5703125" style="63" customWidth="1"/>
    <col min="15393" max="15616" width="9.140625" style="63"/>
    <col min="15617" max="15617" width="22.5703125" style="63" customWidth="1"/>
    <col min="15618" max="15618" width="8.5703125" style="63" customWidth="1"/>
    <col min="15619" max="15619" width="7.140625" style="63" customWidth="1"/>
    <col min="15620" max="15620" width="9.140625" style="63" customWidth="1"/>
    <col min="15621" max="15621" width="19.28515625" style="63" customWidth="1"/>
    <col min="15622" max="15622" width="5.5703125" style="63" customWidth="1"/>
    <col min="15623" max="15625" width="12" style="63" bestFit="1" customWidth="1"/>
    <col min="15626" max="15627" width="11" style="63" bestFit="1" customWidth="1"/>
    <col min="15628" max="15628" width="11" style="63" customWidth="1"/>
    <col min="15629" max="15629" width="12.42578125" style="63" customWidth="1"/>
    <col min="15630" max="15630" width="9.140625" style="63" customWidth="1"/>
    <col min="15631" max="15631" width="9.85546875" style="63" customWidth="1"/>
    <col min="15632" max="15632" width="11.140625" style="63" customWidth="1"/>
    <col min="15633" max="15634" width="10.7109375" style="63" customWidth="1"/>
    <col min="15635" max="15635" width="12.5703125" style="63" customWidth="1"/>
    <col min="15636" max="15636" width="13.140625" style="63" customWidth="1"/>
    <col min="15637" max="15637" width="9.140625" style="63" customWidth="1"/>
    <col min="15638" max="15638" width="10" style="63" customWidth="1"/>
    <col min="15639" max="15640" width="11.85546875" style="63" customWidth="1"/>
    <col min="15641" max="15641" width="11.28515625" style="63" customWidth="1"/>
    <col min="15642" max="15642" width="10" style="63" customWidth="1"/>
    <col min="15643" max="15643" width="13.140625" style="63" customWidth="1"/>
    <col min="15644" max="15644" width="14.28515625" style="63" customWidth="1"/>
    <col min="15645" max="15645" width="15.42578125" style="63" customWidth="1"/>
    <col min="15646" max="15647" width="14.28515625" style="63" customWidth="1"/>
    <col min="15648" max="15648" width="12.5703125" style="63" customWidth="1"/>
    <col min="15649" max="15872" width="9.140625" style="63"/>
    <col min="15873" max="15873" width="22.5703125" style="63" customWidth="1"/>
    <col min="15874" max="15874" width="8.5703125" style="63" customWidth="1"/>
    <col min="15875" max="15875" width="7.140625" style="63" customWidth="1"/>
    <col min="15876" max="15876" width="9.140625" style="63" customWidth="1"/>
    <col min="15877" max="15877" width="19.28515625" style="63" customWidth="1"/>
    <col min="15878" max="15878" width="5.5703125" style="63" customWidth="1"/>
    <col min="15879" max="15881" width="12" style="63" bestFit="1" customWidth="1"/>
    <col min="15882" max="15883" width="11" style="63" bestFit="1" customWidth="1"/>
    <col min="15884" max="15884" width="11" style="63" customWidth="1"/>
    <col min="15885" max="15885" width="12.42578125" style="63" customWidth="1"/>
    <col min="15886" max="15886" width="9.140625" style="63" customWidth="1"/>
    <col min="15887" max="15887" width="9.85546875" style="63" customWidth="1"/>
    <col min="15888" max="15888" width="11.140625" style="63" customWidth="1"/>
    <col min="15889" max="15890" width="10.7109375" style="63" customWidth="1"/>
    <col min="15891" max="15891" width="12.5703125" style="63" customWidth="1"/>
    <col min="15892" max="15892" width="13.140625" style="63" customWidth="1"/>
    <col min="15893" max="15893" width="9.140625" style="63" customWidth="1"/>
    <col min="15894" max="15894" width="10" style="63" customWidth="1"/>
    <col min="15895" max="15896" width="11.85546875" style="63" customWidth="1"/>
    <col min="15897" max="15897" width="11.28515625" style="63" customWidth="1"/>
    <col min="15898" max="15898" width="10" style="63" customWidth="1"/>
    <col min="15899" max="15899" width="13.140625" style="63" customWidth="1"/>
    <col min="15900" max="15900" width="14.28515625" style="63" customWidth="1"/>
    <col min="15901" max="15901" width="15.42578125" style="63" customWidth="1"/>
    <col min="15902" max="15903" width="14.28515625" style="63" customWidth="1"/>
    <col min="15904" max="15904" width="12.5703125" style="63" customWidth="1"/>
    <col min="15905" max="16128" width="9.140625" style="63"/>
    <col min="16129" max="16129" width="22.5703125" style="63" customWidth="1"/>
    <col min="16130" max="16130" width="8.5703125" style="63" customWidth="1"/>
    <col min="16131" max="16131" width="7.140625" style="63" customWidth="1"/>
    <col min="16132" max="16132" width="9.140625" style="63" customWidth="1"/>
    <col min="16133" max="16133" width="19.28515625" style="63" customWidth="1"/>
    <col min="16134" max="16134" width="5.5703125" style="63" customWidth="1"/>
    <col min="16135" max="16137" width="12" style="63" bestFit="1" customWidth="1"/>
    <col min="16138" max="16139" width="11" style="63" bestFit="1" customWidth="1"/>
    <col min="16140" max="16140" width="11" style="63" customWidth="1"/>
    <col min="16141" max="16141" width="12.42578125" style="63" customWidth="1"/>
    <col min="16142" max="16142" width="9.140625" style="63" customWidth="1"/>
    <col min="16143" max="16143" width="9.85546875" style="63" customWidth="1"/>
    <col min="16144" max="16144" width="11.140625" style="63" customWidth="1"/>
    <col min="16145" max="16146" width="10.7109375" style="63" customWidth="1"/>
    <col min="16147" max="16147" width="12.5703125" style="63" customWidth="1"/>
    <col min="16148" max="16148" width="13.140625" style="63" customWidth="1"/>
    <col min="16149" max="16149" width="9.140625" style="63" customWidth="1"/>
    <col min="16150" max="16150" width="10" style="63" customWidth="1"/>
    <col min="16151" max="16152" width="11.85546875" style="63" customWidth="1"/>
    <col min="16153" max="16153" width="11.28515625" style="63" customWidth="1"/>
    <col min="16154" max="16154" width="10" style="63" customWidth="1"/>
    <col min="16155" max="16155" width="13.140625" style="63" customWidth="1"/>
    <col min="16156" max="16156" width="14.28515625" style="63" customWidth="1"/>
    <col min="16157" max="16157" width="15.42578125" style="63" customWidth="1"/>
    <col min="16158" max="16159" width="14.28515625" style="63" customWidth="1"/>
    <col min="16160" max="16160" width="12.5703125" style="63" customWidth="1"/>
    <col min="16161" max="16384" width="9.140625" style="63"/>
  </cols>
  <sheetData>
    <row r="1" spans="1:33" s="31" customFormat="1" ht="16.5" customHeight="1" thickTop="1" x14ac:dyDescent="0.2">
      <c r="A1" s="446" t="s">
        <v>40</v>
      </c>
      <c r="B1" s="446" t="s">
        <v>41</v>
      </c>
      <c r="C1" s="446" t="s">
        <v>42</v>
      </c>
      <c r="D1" s="446" t="s">
        <v>43</v>
      </c>
      <c r="E1" s="446" t="s">
        <v>44</v>
      </c>
      <c r="F1" s="452" t="s">
        <v>45</v>
      </c>
      <c r="G1" s="446" t="s">
        <v>46</v>
      </c>
      <c r="H1" s="446" t="s">
        <v>47</v>
      </c>
      <c r="I1" s="449" t="s">
        <v>48</v>
      </c>
      <c r="J1" s="23" t="s">
        <v>49</v>
      </c>
      <c r="K1" s="24" t="s">
        <v>50</v>
      </c>
      <c r="L1" s="24" t="s">
        <v>51</v>
      </c>
      <c r="M1" s="24" t="s">
        <v>52</v>
      </c>
      <c r="N1" s="24" t="s">
        <v>53</v>
      </c>
      <c r="O1" s="24" t="s">
        <v>54</v>
      </c>
      <c r="P1" s="24" t="s">
        <v>55</v>
      </c>
      <c r="Q1" s="24" t="s">
        <v>56</v>
      </c>
      <c r="R1" s="24" t="s">
        <v>57</v>
      </c>
      <c r="S1" s="24" t="s">
        <v>58</v>
      </c>
      <c r="T1" s="25" t="s">
        <v>59</v>
      </c>
      <c r="U1" s="26" t="s">
        <v>60</v>
      </c>
      <c r="V1" s="27" t="s">
        <v>61</v>
      </c>
      <c r="W1" s="28" t="s">
        <v>62</v>
      </c>
      <c r="X1" s="28" t="s">
        <v>63</v>
      </c>
      <c r="Y1" s="28" t="s">
        <v>64</v>
      </c>
      <c r="Z1" s="27" t="s">
        <v>65</v>
      </c>
      <c r="AA1" s="27" t="s">
        <v>66</v>
      </c>
      <c r="AB1" s="28" t="s">
        <v>67</v>
      </c>
      <c r="AC1" s="28" t="s">
        <v>68</v>
      </c>
      <c r="AD1" s="28" t="s">
        <v>69</v>
      </c>
      <c r="AE1" s="29" t="s">
        <v>70</v>
      </c>
      <c r="AF1" s="30" t="s">
        <v>71</v>
      </c>
    </row>
    <row r="2" spans="1:33" s="31" customFormat="1" ht="59.25" customHeight="1" thickBot="1" x14ac:dyDescent="0.25">
      <c r="A2" s="447"/>
      <c r="B2" s="447"/>
      <c r="C2" s="447"/>
      <c r="D2" s="447"/>
      <c r="E2" s="447"/>
      <c r="F2" s="453"/>
      <c r="G2" s="447"/>
      <c r="H2" s="447"/>
      <c r="I2" s="450"/>
      <c r="J2" s="32" t="s">
        <v>72</v>
      </c>
      <c r="K2" s="33" t="s">
        <v>72</v>
      </c>
      <c r="L2" s="34" t="s">
        <v>73</v>
      </c>
      <c r="M2" s="34" t="s">
        <v>73</v>
      </c>
      <c r="N2" s="34" t="s">
        <v>74</v>
      </c>
      <c r="O2" s="34" t="s">
        <v>74</v>
      </c>
      <c r="P2" s="34" t="s">
        <v>75</v>
      </c>
      <c r="Q2" s="34" t="s">
        <v>75</v>
      </c>
      <c r="R2" s="34" t="s">
        <v>75</v>
      </c>
      <c r="S2" s="34" t="s">
        <v>76</v>
      </c>
      <c r="T2" s="35" t="s">
        <v>76</v>
      </c>
      <c r="U2" s="36" t="s">
        <v>77</v>
      </c>
      <c r="V2" s="37" t="s">
        <v>77</v>
      </c>
      <c r="W2" s="38" t="s">
        <v>78</v>
      </c>
      <c r="X2" s="38" t="s">
        <v>78</v>
      </c>
      <c r="Y2" s="38" t="s">
        <v>78</v>
      </c>
      <c r="Z2" s="37" t="s">
        <v>77</v>
      </c>
      <c r="AA2" s="37" t="s">
        <v>77</v>
      </c>
      <c r="AB2" s="38" t="s">
        <v>79</v>
      </c>
      <c r="AC2" s="38" t="s">
        <v>80</v>
      </c>
      <c r="AD2" s="39" t="s">
        <v>80</v>
      </c>
      <c r="AE2" s="40" t="s">
        <v>81</v>
      </c>
      <c r="AF2" s="41">
        <v>0</v>
      </c>
    </row>
    <row r="3" spans="1:33" s="31" customFormat="1" ht="39" customHeight="1" thickTop="1" thickBot="1" x14ac:dyDescent="0.25">
      <c r="A3" s="448"/>
      <c r="B3" s="448"/>
      <c r="C3" s="448"/>
      <c r="D3" s="448"/>
      <c r="E3" s="448"/>
      <c r="F3" s="454"/>
      <c r="G3" s="448"/>
      <c r="H3" s="448"/>
      <c r="I3" s="451"/>
      <c r="J3" s="42" t="s">
        <v>82</v>
      </c>
      <c r="K3" s="43" t="s">
        <v>83</v>
      </c>
      <c r="L3" s="43" t="s">
        <v>84</v>
      </c>
      <c r="M3" s="43" t="s">
        <v>85</v>
      </c>
      <c r="N3" s="43" t="s">
        <v>82</v>
      </c>
      <c r="O3" s="43" t="s">
        <v>83</v>
      </c>
      <c r="P3" s="43" t="s">
        <v>86</v>
      </c>
      <c r="Q3" s="43" t="s">
        <v>87</v>
      </c>
      <c r="R3" s="43" t="s">
        <v>88</v>
      </c>
      <c r="S3" s="43" t="s">
        <v>89</v>
      </c>
      <c r="T3" s="44" t="s">
        <v>90</v>
      </c>
      <c r="U3" s="45" t="s">
        <v>82</v>
      </c>
      <c r="V3" s="46" t="s">
        <v>83</v>
      </c>
      <c r="W3" s="47" t="s">
        <v>91</v>
      </c>
      <c r="X3" s="47" t="s">
        <v>82</v>
      </c>
      <c r="Y3" s="47" t="s">
        <v>83</v>
      </c>
      <c r="Z3" s="46" t="s">
        <v>92</v>
      </c>
      <c r="AA3" s="46" t="s">
        <v>93</v>
      </c>
      <c r="AB3" s="47" t="s">
        <v>91</v>
      </c>
      <c r="AC3" s="47" t="s">
        <v>94</v>
      </c>
      <c r="AD3" s="48" t="s">
        <v>95</v>
      </c>
      <c r="AE3" s="49"/>
    </row>
    <row r="4" spans="1:33" ht="13.5" thickTop="1" x14ac:dyDescent="0.2">
      <c r="A4" s="50" t="s">
        <v>96</v>
      </c>
      <c r="B4" s="51">
        <v>1</v>
      </c>
      <c r="C4" s="52" t="s">
        <v>97</v>
      </c>
      <c r="D4" s="52" t="s">
        <v>98</v>
      </c>
      <c r="E4" s="52" t="s">
        <v>99</v>
      </c>
      <c r="F4" s="53">
        <v>1.5</v>
      </c>
      <c r="G4" s="54">
        <v>14.477649999999999</v>
      </c>
      <c r="H4" s="54">
        <v>14.477657293129559</v>
      </c>
      <c r="I4" s="55">
        <v>0.20756360501030241</v>
      </c>
      <c r="J4" s="56">
        <v>14</v>
      </c>
      <c r="K4" s="57">
        <v>13</v>
      </c>
      <c r="L4" s="57">
        <v>17</v>
      </c>
      <c r="M4" s="57">
        <v>15</v>
      </c>
      <c r="N4" s="57">
        <v>19</v>
      </c>
      <c r="O4" s="57">
        <v>16</v>
      </c>
      <c r="P4" s="57">
        <v>18</v>
      </c>
      <c r="Q4" s="57">
        <v>16</v>
      </c>
      <c r="R4" s="57">
        <v>16</v>
      </c>
      <c r="S4" s="57">
        <v>24</v>
      </c>
      <c r="T4" s="58">
        <v>17</v>
      </c>
      <c r="U4" s="59">
        <v>25</v>
      </c>
      <c r="V4" s="57">
        <v>20</v>
      </c>
      <c r="W4" s="57">
        <v>30</v>
      </c>
      <c r="X4" s="57">
        <v>29</v>
      </c>
      <c r="Y4" s="57">
        <v>25</v>
      </c>
      <c r="Z4" s="57">
        <v>25</v>
      </c>
      <c r="AA4" s="57">
        <v>20</v>
      </c>
      <c r="AB4" s="60">
        <v>32.1</v>
      </c>
      <c r="AC4" s="57">
        <v>25</v>
      </c>
      <c r="AD4" s="61">
        <v>20</v>
      </c>
      <c r="AE4" s="61"/>
      <c r="AF4" s="62"/>
      <c r="AG4" s="62"/>
    </row>
    <row r="5" spans="1:33" x14ac:dyDescent="0.2">
      <c r="A5" s="64" t="s">
        <v>96</v>
      </c>
      <c r="B5" s="65">
        <f>B4+1</f>
        <v>2</v>
      </c>
      <c r="C5" s="66" t="s">
        <v>97</v>
      </c>
      <c r="D5" s="66" t="s">
        <v>98</v>
      </c>
      <c r="E5" s="66" t="s">
        <v>100</v>
      </c>
      <c r="F5" s="67">
        <v>2.5</v>
      </c>
      <c r="G5" s="68">
        <v>8.866064999999999</v>
      </c>
      <c r="H5" s="68">
        <v>8.866078263334856</v>
      </c>
      <c r="I5" s="69">
        <v>0.19461365970486019</v>
      </c>
      <c r="J5" s="70">
        <v>20</v>
      </c>
      <c r="K5" s="71">
        <v>17</v>
      </c>
      <c r="L5" s="71">
        <v>23</v>
      </c>
      <c r="M5" s="71">
        <v>21</v>
      </c>
      <c r="N5" s="71">
        <v>26</v>
      </c>
      <c r="O5" s="71">
        <v>22</v>
      </c>
      <c r="P5" s="71">
        <v>25</v>
      </c>
      <c r="Q5" s="71">
        <v>22</v>
      </c>
      <c r="R5" s="71">
        <v>22</v>
      </c>
      <c r="S5" s="71">
        <v>30</v>
      </c>
      <c r="T5" s="72">
        <v>24</v>
      </c>
      <c r="U5" s="73">
        <v>33</v>
      </c>
      <c r="V5" s="71">
        <v>27</v>
      </c>
      <c r="W5" s="71">
        <v>39</v>
      </c>
      <c r="X5" s="71">
        <v>39</v>
      </c>
      <c r="Y5" s="71">
        <v>34</v>
      </c>
      <c r="Z5" s="71">
        <v>33</v>
      </c>
      <c r="AA5" s="71">
        <v>27</v>
      </c>
      <c r="AB5" s="74">
        <v>41.73</v>
      </c>
      <c r="AC5" s="71">
        <v>33</v>
      </c>
      <c r="AD5" s="75">
        <v>27</v>
      </c>
      <c r="AE5" s="75"/>
      <c r="AF5" s="62"/>
      <c r="AG5" s="62"/>
    </row>
    <row r="6" spans="1:33" x14ac:dyDescent="0.2">
      <c r="A6" s="64" t="s">
        <v>96</v>
      </c>
      <c r="B6" s="65">
        <f t="shared" ref="B6:B59" si="0">B5+1</f>
        <v>3</v>
      </c>
      <c r="C6" s="66" t="s">
        <v>97</v>
      </c>
      <c r="D6" s="66" t="s">
        <v>98</v>
      </c>
      <c r="E6" s="66" t="s">
        <v>101</v>
      </c>
      <c r="F6" s="76">
        <v>4</v>
      </c>
      <c r="G6" s="68">
        <v>5.5158649999999998</v>
      </c>
      <c r="H6" s="68">
        <v>5.5158876176882279</v>
      </c>
      <c r="I6" s="69">
        <v>0.18886678247770367</v>
      </c>
      <c r="J6" s="70">
        <v>26</v>
      </c>
      <c r="K6" s="71">
        <v>23</v>
      </c>
      <c r="L6" s="71">
        <v>31</v>
      </c>
      <c r="M6" s="71">
        <v>28</v>
      </c>
      <c r="N6" s="71">
        <v>35</v>
      </c>
      <c r="O6" s="71">
        <v>30</v>
      </c>
      <c r="P6" s="71">
        <v>36</v>
      </c>
      <c r="Q6" s="71">
        <v>29</v>
      </c>
      <c r="R6" s="71">
        <v>30</v>
      </c>
      <c r="S6" s="71">
        <v>39</v>
      </c>
      <c r="T6" s="72">
        <v>34</v>
      </c>
      <c r="U6" s="73">
        <v>43</v>
      </c>
      <c r="V6" s="71">
        <v>35</v>
      </c>
      <c r="W6" s="71">
        <v>50</v>
      </c>
      <c r="X6" s="71">
        <v>51</v>
      </c>
      <c r="Y6" s="71">
        <v>44</v>
      </c>
      <c r="Z6" s="71">
        <v>43</v>
      </c>
      <c r="AA6" s="71">
        <v>35</v>
      </c>
      <c r="AB6" s="74">
        <v>53.5</v>
      </c>
      <c r="AC6" s="71">
        <v>43</v>
      </c>
      <c r="AD6" s="75">
        <v>35</v>
      </c>
      <c r="AE6" s="75"/>
      <c r="AF6" s="62"/>
      <c r="AG6" s="62"/>
    </row>
    <row r="7" spans="1:33" x14ac:dyDescent="0.2">
      <c r="A7" s="64" t="s">
        <v>96</v>
      </c>
      <c r="B7" s="65">
        <f t="shared" si="0"/>
        <v>4</v>
      </c>
      <c r="C7" s="66" t="s">
        <v>97</v>
      </c>
      <c r="D7" s="66" t="s">
        <v>98</v>
      </c>
      <c r="E7" s="66" t="s">
        <v>102</v>
      </c>
      <c r="F7" s="76">
        <v>6</v>
      </c>
      <c r="G7" s="68">
        <v>3.6852199999999997</v>
      </c>
      <c r="H7" s="68">
        <v>3.6852575016241382</v>
      </c>
      <c r="I7" s="69">
        <v>0.18032352635629842</v>
      </c>
      <c r="J7" s="70">
        <v>33</v>
      </c>
      <c r="K7" s="71">
        <v>30</v>
      </c>
      <c r="L7" s="71">
        <v>40</v>
      </c>
      <c r="M7" s="71">
        <v>36</v>
      </c>
      <c r="N7" s="71">
        <v>44</v>
      </c>
      <c r="O7" s="71">
        <v>37</v>
      </c>
      <c r="P7" s="71">
        <v>46</v>
      </c>
      <c r="Q7" s="71">
        <v>37</v>
      </c>
      <c r="R7" s="71">
        <v>39</v>
      </c>
      <c r="S7" s="71">
        <v>51</v>
      </c>
      <c r="T7" s="72">
        <v>44</v>
      </c>
      <c r="U7" s="73">
        <v>53</v>
      </c>
      <c r="V7" s="71">
        <v>44</v>
      </c>
      <c r="W7" s="71">
        <v>63</v>
      </c>
      <c r="X7" s="71">
        <v>65</v>
      </c>
      <c r="Y7" s="71">
        <v>55</v>
      </c>
      <c r="Z7" s="71">
        <v>53</v>
      </c>
      <c r="AA7" s="71">
        <v>44</v>
      </c>
      <c r="AB7" s="74">
        <v>67.41</v>
      </c>
      <c r="AC7" s="71">
        <v>53</v>
      </c>
      <c r="AD7" s="75">
        <v>44</v>
      </c>
      <c r="AE7" s="75"/>
      <c r="AF7" s="62"/>
      <c r="AG7" s="62"/>
    </row>
    <row r="8" spans="1:33" x14ac:dyDescent="0.2">
      <c r="A8" s="64" t="s">
        <v>96</v>
      </c>
      <c r="B8" s="65">
        <f t="shared" si="0"/>
        <v>5</v>
      </c>
      <c r="C8" s="66" t="s">
        <v>97</v>
      </c>
      <c r="D8" s="66" t="s">
        <v>98</v>
      </c>
      <c r="E8" s="66" t="s">
        <v>103</v>
      </c>
      <c r="F8" s="76">
        <v>10</v>
      </c>
      <c r="G8" s="68">
        <v>2.1895949999999997</v>
      </c>
      <c r="H8" s="68">
        <v>2.189666977455587</v>
      </c>
      <c r="I8" s="69">
        <v>0.17109740711642468</v>
      </c>
      <c r="J8" s="70">
        <v>45</v>
      </c>
      <c r="K8" s="71">
        <v>40</v>
      </c>
      <c r="L8" s="71">
        <v>55</v>
      </c>
      <c r="M8" s="71">
        <v>50</v>
      </c>
      <c r="N8" s="71">
        <v>61</v>
      </c>
      <c r="O8" s="71">
        <v>52</v>
      </c>
      <c r="P8" s="71">
        <v>64</v>
      </c>
      <c r="Q8" s="71">
        <v>52</v>
      </c>
      <c r="R8" s="71">
        <v>55</v>
      </c>
      <c r="S8" s="71">
        <v>70</v>
      </c>
      <c r="T8" s="72">
        <v>62</v>
      </c>
      <c r="U8" s="73">
        <v>71</v>
      </c>
      <c r="V8" s="71">
        <v>58</v>
      </c>
      <c r="W8" s="71">
        <v>84</v>
      </c>
      <c r="X8" s="71">
        <v>88</v>
      </c>
      <c r="Y8" s="71">
        <v>74</v>
      </c>
      <c r="Z8" s="71">
        <v>71</v>
      </c>
      <c r="AA8" s="71">
        <v>58</v>
      </c>
      <c r="AB8" s="74">
        <v>89.88</v>
      </c>
      <c r="AC8" s="71">
        <v>71</v>
      </c>
      <c r="AD8" s="75">
        <v>58</v>
      </c>
      <c r="AE8" s="75"/>
      <c r="AF8" s="62"/>
      <c r="AG8" s="62"/>
    </row>
    <row r="9" spans="1:33" x14ac:dyDescent="0.2">
      <c r="A9" s="64" t="s">
        <v>96</v>
      </c>
      <c r="B9" s="65">
        <f t="shared" si="0"/>
        <v>6</v>
      </c>
      <c r="C9" s="66" t="s">
        <v>97</v>
      </c>
      <c r="D9" s="66" t="s">
        <v>98</v>
      </c>
      <c r="E9" s="66" t="s">
        <v>104</v>
      </c>
      <c r="F9" s="76">
        <v>16</v>
      </c>
      <c r="G9" s="68">
        <v>1.3759749999999997</v>
      </c>
      <c r="H9" s="68">
        <v>1.3761053971356532</v>
      </c>
      <c r="I9" s="69">
        <v>0.16324200401595199</v>
      </c>
      <c r="J9" s="70">
        <v>60</v>
      </c>
      <c r="K9" s="71">
        <v>54</v>
      </c>
      <c r="L9" s="71">
        <v>74</v>
      </c>
      <c r="M9" s="71">
        <v>66</v>
      </c>
      <c r="N9" s="71">
        <v>82</v>
      </c>
      <c r="O9" s="71">
        <v>70</v>
      </c>
      <c r="P9" s="71">
        <v>86</v>
      </c>
      <c r="Q9" s="71">
        <v>71</v>
      </c>
      <c r="R9" s="71">
        <v>74</v>
      </c>
      <c r="S9" s="71">
        <v>96</v>
      </c>
      <c r="T9" s="72">
        <v>84</v>
      </c>
      <c r="U9" s="73">
        <v>91</v>
      </c>
      <c r="V9" s="71">
        <v>75</v>
      </c>
      <c r="W9" s="71">
        <v>108</v>
      </c>
      <c r="X9" s="71">
        <v>112</v>
      </c>
      <c r="Y9" s="71">
        <v>95</v>
      </c>
      <c r="Z9" s="71">
        <v>91</v>
      </c>
      <c r="AA9" s="71">
        <v>75</v>
      </c>
      <c r="AB9" s="74">
        <v>115.56</v>
      </c>
      <c r="AC9" s="71">
        <v>91</v>
      </c>
      <c r="AD9" s="75">
        <v>75</v>
      </c>
      <c r="AE9" s="75"/>
      <c r="AF9" s="62"/>
      <c r="AG9" s="62"/>
    </row>
    <row r="10" spans="1:33" x14ac:dyDescent="0.2">
      <c r="A10" s="64" t="s">
        <v>96</v>
      </c>
      <c r="B10" s="65">
        <f t="shared" si="0"/>
        <v>7</v>
      </c>
      <c r="C10" s="66" t="s">
        <v>97</v>
      </c>
      <c r="D10" s="66" t="s">
        <v>98</v>
      </c>
      <c r="E10" s="66" t="s">
        <v>105</v>
      </c>
      <c r="F10" s="76">
        <v>25</v>
      </c>
      <c r="G10" s="68">
        <v>0.86985549999999989</v>
      </c>
      <c r="H10" s="68">
        <v>0.87009264802703279</v>
      </c>
      <c r="I10" s="69">
        <v>0.15573080730754291</v>
      </c>
      <c r="J10" s="70">
        <v>78</v>
      </c>
      <c r="K10" s="71">
        <v>70</v>
      </c>
      <c r="L10" s="71">
        <v>97</v>
      </c>
      <c r="M10" s="71">
        <v>83</v>
      </c>
      <c r="N10" s="71">
        <v>103</v>
      </c>
      <c r="O10" s="71">
        <v>88</v>
      </c>
      <c r="P10" s="71">
        <v>114</v>
      </c>
      <c r="Q10" s="71">
        <v>96</v>
      </c>
      <c r="R10" s="71">
        <v>99</v>
      </c>
      <c r="S10" s="71">
        <v>127</v>
      </c>
      <c r="T10" s="72">
        <v>113</v>
      </c>
      <c r="U10" s="73">
        <v>117</v>
      </c>
      <c r="V10" s="71">
        <v>96</v>
      </c>
      <c r="W10" s="71">
        <v>140</v>
      </c>
      <c r="X10" s="71">
        <v>144</v>
      </c>
      <c r="Y10" s="71">
        <v>123</v>
      </c>
      <c r="Z10" s="71">
        <v>117</v>
      </c>
      <c r="AA10" s="71">
        <v>96</v>
      </c>
      <c r="AB10" s="74">
        <v>149.80000000000001</v>
      </c>
      <c r="AC10" s="71">
        <v>117</v>
      </c>
      <c r="AD10" s="75">
        <v>96</v>
      </c>
      <c r="AE10" s="75"/>
      <c r="AF10" s="62"/>
      <c r="AG10" s="62"/>
    </row>
    <row r="11" spans="1:33" x14ac:dyDescent="0.2">
      <c r="A11" s="64" t="s">
        <v>96</v>
      </c>
      <c r="B11" s="65">
        <f t="shared" si="0"/>
        <v>8</v>
      </c>
      <c r="C11" s="66" t="s">
        <v>97</v>
      </c>
      <c r="D11" s="66" t="s">
        <v>98</v>
      </c>
      <c r="E11" s="66" t="s">
        <v>106</v>
      </c>
      <c r="F11" s="76">
        <v>35</v>
      </c>
      <c r="G11" s="68">
        <v>0.62696600000000002</v>
      </c>
      <c r="H11" s="68">
        <v>0.62732162216760123</v>
      </c>
      <c r="I11" s="69">
        <v>0.15185357914401543</v>
      </c>
      <c r="J11" s="70">
        <v>97</v>
      </c>
      <c r="K11" s="71">
        <v>86</v>
      </c>
      <c r="L11" s="71">
        <v>120</v>
      </c>
      <c r="M11" s="71">
        <v>103</v>
      </c>
      <c r="N11" s="71">
        <v>129</v>
      </c>
      <c r="O11" s="71">
        <v>110</v>
      </c>
      <c r="P11" s="71">
        <v>141</v>
      </c>
      <c r="Q11" s="71">
        <v>119</v>
      </c>
      <c r="R11" s="71">
        <v>124</v>
      </c>
      <c r="S11" s="71">
        <v>157</v>
      </c>
      <c r="T11" s="72">
        <v>141</v>
      </c>
      <c r="U11" s="73">
        <v>140</v>
      </c>
      <c r="V11" s="71">
        <v>115</v>
      </c>
      <c r="W11" s="71">
        <v>168</v>
      </c>
      <c r="X11" s="71">
        <v>173</v>
      </c>
      <c r="Y11" s="71">
        <v>147</v>
      </c>
      <c r="Z11" s="71">
        <v>140</v>
      </c>
      <c r="AA11" s="71">
        <v>115</v>
      </c>
      <c r="AB11" s="74">
        <v>179.76</v>
      </c>
      <c r="AC11" s="71">
        <v>140</v>
      </c>
      <c r="AD11" s="75">
        <v>115</v>
      </c>
      <c r="AE11" s="75"/>
      <c r="AF11" s="62"/>
      <c r="AG11" s="62"/>
    </row>
    <row r="12" spans="1:33" x14ac:dyDescent="0.2">
      <c r="A12" s="64" t="s">
        <v>96</v>
      </c>
      <c r="B12" s="65">
        <f t="shared" si="0"/>
        <v>9</v>
      </c>
      <c r="C12" s="66" t="s">
        <v>97</v>
      </c>
      <c r="D12" s="66" t="s">
        <v>98</v>
      </c>
      <c r="E12" s="66" t="s">
        <v>107</v>
      </c>
      <c r="F12" s="76">
        <v>50</v>
      </c>
      <c r="G12" s="68">
        <v>0.4630455</v>
      </c>
      <c r="H12" s="68">
        <v>0.46356269141780321</v>
      </c>
      <c r="I12" s="69">
        <v>0.14573796611900394</v>
      </c>
      <c r="J12" s="70">
        <v>116</v>
      </c>
      <c r="K12" s="71">
        <v>103</v>
      </c>
      <c r="L12" s="71">
        <v>146</v>
      </c>
      <c r="M12" s="71">
        <v>125</v>
      </c>
      <c r="N12" s="71">
        <v>157</v>
      </c>
      <c r="O12" s="71">
        <v>133</v>
      </c>
      <c r="P12" s="71">
        <v>171</v>
      </c>
      <c r="Q12" s="71">
        <v>145</v>
      </c>
      <c r="R12" s="71">
        <v>151</v>
      </c>
      <c r="S12" s="71">
        <v>191</v>
      </c>
      <c r="T12" s="72">
        <v>171</v>
      </c>
      <c r="U12" s="73">
        <v>166</v>
      </c>
      <c r="V12" s="71">
        <v>137</v>
      </c>
      <c r="W12" s="71">
        <v>198</v>
      </c>
      <c r="X12" s="71">
        <v>207</v>
      </c>
      <c r="Y12" s="71">
        <v>173</v>
      </c>
      <c r="Z12" s="71">
        <v>166</v>
      </c>
      <c r="AA12" s="71">
        <v>137</v>
      </c>
      <c r="AB12" s="74">
        <v>211.86</v>
      </c>
      <c r="AC12" s="71">
        <v>166</v>
      </c>
      <c r="AD12" s="75">
        <v>137</v>
      </c>
      <c r="AE12" s="75"/>
      <c r="AF12" s="62"/>
      <c r="AG12" s="62"/>
    </row>
    <row r="13" spans="1:33" x14ac:dyDescent="0.2">
      <c r="A13" s="64" t="s">
        <v>96</v>
      </c>
      <c r="B13" s="65">
        <f t="shared" si="0"/>
        <v>10</v>
      </c>
      <c r="C13" s="66" t="s">
        <v>97</v>
      </c>
      <c r="D13" s="66" t="s">
        <v>98</v>
      </c>
      <c r="E13" s="66" t="s">
        <v>108</v>
      </c>
      <c r="F13" s="76">
        <v>70</v>
      </c>
      <c r="G13" s="68">
        <v>0.320662</v>
      </c>
      <c r="H13" s="68">
        <v>0.32146067011989099</v>
      </c>
      <c r="I13" s="69">
        <v>0.14261988940144904</v>
      </c>
      <c r="J13" s="70">
        <v>146</v>
      </c>
      <c r="K13" s="71">
        <v>130</v>
      </c>
      <c r="L13" s="71">
        <v>185</v>
      </c>
      <c r="M13" s="71">
        <v>160</v>
      </c>
      <c r="N13" s="71">
        <v>202</v>
      </c>
      <c r="O13" s="71">
        <v>170</v>
      </c>
      <c r="P13" s="71">
        <v>218</v>
      </c>
      <c r="Q13" s="71">
        <v>188</v>
      </c>
      <c r="R13" s="71">
        <v>196</v>
      </c>
      <c r="S13" s="71">
        <v>244</v>
      </c>
      <c r="T13" s="72">
        <v>221</v>
      </c>
      <c r="U13" s="73">
        <v>205</v>
      </c>
      <c r="V13" s="71">
        <v>169</v>
      </c>
      <c r="W13" s="71">
        <v>243</v>
      </c>
      <c r="X13" s="71">
        <v>254</v>
      </c>
      <c r="Y13" s="71">
        <v>211</v>
      </c>
      <c r="Z13" s="71">
        <v>205</v>
      </c>
      <c r="AA13" s="71">
        <v>169</v>
      </c>
      <c r="AB13" s="74">
        <v>260.01</v>
      </c>
      <c r="AC13" s="71">
        <v>205</v>
      </c>
      <c r="AD13" s="75">
        <v>169</v>
      </c>
      <c r="AE13" s="75"/>
      <c r="AF13" s="62"/>
      <c r="AG13" s="62"/>
    </row>
    <row r="14" spans="1:33" x14ac:dyDescent="0.2">
      <c r="A14" s="64" t="s">
        <v>96</v>
      </c>
      <c r="B14" s="65">
        <f t="shared" si="0"/>
        <v>11</v>
      </c>
      <c r="C14" s="66" t="s">
        <v>97</v>
      </c>
      <c r="D14" s="66" t="s">
        <v>98</v>
      </c>
      <c r="E14" s="66" t="s">
        <v>109</v>
      </c>
      <c r="F14" s="76">
        <v>95</v>
      </c>
      <c r="G14" s="68">
        <v>0.23092449999999998</v>
      </c>
      <c r="H14" s="68">
        <v>0.23204661795875342</v>
      </c>
      <c r="I14" s="69">
        <v>0.14198990858096841</v>
      </c>
      <c r="J14" s="70">
        <v>175</v>
      </c>
      <c r="K14" s="71">
        <v>156</v>
      </c>
      <c r="L14" s="71">
        <v>224</v>
      </c>
      <c r="M14" s="71">
        <v>194</v>
      </c>
      <c r="N14" s="71">
        <v>245</v>
      </c>
      <c r="O14" s="71">
        <v>207</v>
      </c>
      <c r="P14" s="71">
        <v>264</v>
      </c>
      <c r="Q14" s="71">
        <v>230</v>
      </c>
      <c r="R14" s="71">
        <v>239</v>
      </c>
      <c r="S14" s="71">
        <v>297</v>
      </c>
      <c r="T14" s="72">
        <v>271</v>
      </c>
      <c r="U14" s="73">
        <v>242</v>
      </c>
      <c r="V14" s="71">
        <v>201</v>
      </c>
      <c r="W14" s="71">
        <v>291</v>
      </c>
      <c r="X14" s="71">
        <v>306</v>
      </c>
      <c r="Y14" s="71">
        <v>254</v>
      </c>
      <c r="Z14" s="71">
        <v>242</v>
      </c>
      <c r="AA14" s="71">
        <v>201</v>
      </c>
      <c r="AB14" s="74">
        <v>311.37</v>
      </c>
      <c r="AC14" s="71">
        <v>242</v>
      </c>
      <c r="AD14" s="75">
        <v>201</v>
      </c>
      <c r="AE14" s="75"/>
      <c r="AF14" s="62"/>
      <c r="AG14" s="62"/>
    </row>
    <row r="15" spans="1:33" x14ac:dyDescent="0.2">
      <c r="A15" s="64" t="s">
        <v>96</v>
      </c>
      <c r="B15" s="65">
        <f t="shared" si="0"/>
        <v>12</v>
      </c>
      <c r="C15" s="66" t="s">
        <v>97</v>
      </c>
      <c r="D15" s="66" t="s">
        <v>98</v>
      </c>
      <c r="E15" s="66" t="s">
        <v>110</v>
      </c>
      <c r="F15" s="76">
        <v>120</v>
      </c>
      <c r="G15" s="68">
        <v>0.18306449999999999</v>
      </c>
      <c r="H15" s="68">
        <v>0.18455179150229073</v>
      </c>
      <c r="I15" s="69">
        <v>0.13968705376619758</v>
      </c>
      <c r="J15" s="70">
        <v>202</v>
      </c>
      <c r="K15" s="71">
        <v>179</v>
      </c>
      <c r="L15" s="71">
        <v>260</v>
      </c>
      <c r="M15" s="71">
        <v>225</v>
      </c>
      <c r="N15" s="71">
        <v>285</v>
      </c>
      <c r="O15" s="71">
        <v>240</v>
      </c>
      <c r="P15" s="71">
        <v>306</v>
      </c>
      <c r="Q15" s="71">
        <v>268</v>
      </c>
      <c r="R15" s="71">
        <v>279</v>
      </c>
      <c r="S15" s="71">
        <v>345</v>
      </c>
      <c r="T15" s="72">
        <v>315</v>
      </c>
      <c r="U15" s="73">
        <v>276</v>
      </c>
      <c r="V15" s="71">
        <v>228</v>
      </c>
      <c r="W15" s="71">
        <v>331</v>
      </c>
      <c r="X15" s="71">
        <v>350</v>
      </c>
      <c r="Y15" s="71">
        <v>290</v>
      </c>
      <c r="Z15" s="71">
        <v>276</v>
      </c>
      <c r="AA15" s="71">
        <v>228</v>
      </c>
      <c r="AB15" s="74">
        <v>354.17</v>
      </c>
      <c r="AC15" s="71">
        <v>276</v>
      </c>
      <c r="AD15" s="75">
        <v>228</v>
      </c>
      <c r="AE15" s="75"/>
      <c r="AF15" s="62"/>
      <c r="AG15" s="62"/>
    </row>
    <row r="16" spans="1:33" x14ac:dyDescent="0.2">
      <c r="A16" s="64" t="s">
        <v>96</v>
      </c>
      <c r="B16" s="65">
        <f t="shared" si="0"/>
        <v>13</v>
      </c>
      <c r="C16" s="66" t="s">
        <v>97</v>
      </c>
      <c r="D16" s="66" t="s">
        <v>98</v>
      </c>
      <c r="E16" s="66" t="s">
        <v>111</v>
      </c>
      <c r="F16" s="76">
        <v>150</v>
      </c>
      <c r="G16" s="68">
        <v>0.148366</v>
      </c>
      <c r="H16" s="68">
        <v>0.15021342255215381</v>
      </c>
      <c r="I16" s="69">
        <v>0.13840050089697481</v>
      </c>
      <c r="J16" s="70">
        <v>224</v>
      </c>
      <c r="K16" s="71">
        <v>196</v>
      </c>
      <c r="L16" s="71">
        <v>299</v>
      </c>
      <c r="M16" s="71">
        <v>260</v>
      </c>
      <c r="N16" s="71">
        <v>330</v>
      </c>
      <c r="O16" s="71">
        <v>277</v>
      </c>
      <c r="P16" s="71">
        <v>353</v>
      </c>
      <c r="Q16" s="71">
        <v>310</v>
      </c>
      <c r="R16" s="71">
        <v>324</v>
      </c>
      <c r="S16" s="71">
        <v>397</v>
      </c>
      <c r="T16" s="72">
        <v>365</v>
      </c>
      <c r="U16" s="73">
        <v>312</v>
      </c>
      <c r="V16" s="71">
        <v>258</v>
      </c>
      <c r="W16" s="71">
        <v>372</v>
      </c>
      <c r="X16" s="71">
        <v>393</v>
      </c>
      <c r="Y16" s="71">
        <v>325</v>
      </c>
      <c r="Z16" s="71">
        <v>312</v>
      </c>
      <c r="AA16" s="71">
        <v>258</v>
      </c>
      <c r="AB16" s="74">
        <v>398.04</v>
      </c>
      <c r="AC16" s="71">
        <v>312</v>
      </c>
      <c r="AD16" s="75">
        <v>258</v>
      </c>
      <c r="AE16" s="75"/>
      <c r="AF16" s="62"/>
      <c r="AG16" s="62"/>
    </row>
    <row r="17" spans="1:33" x14ac:dyDescent="0.2">
      <c r="A17" s="64" t="s">
        <v>96</v>
      </c>
      <c r="B17" s="65">
        <f t="shared" si="0"/>
        <v>14</v>
      </c>
      <c r="C17" s="66" t="s">
        <v>97</v>
      </c>
      <c r="D17" s="66" t="s">
        <v>98</v>
      </c>
      <c r="E17" s="66" t="s">
        <v>112</v>
      </c>
      <c r="F17" s="76">
        <v>185</v>
      </c>
      <c r="G17" s="68">
        <v>0.11857314999999999</v>
      </c>
      <c r="H17" s="68">
        <v>0.1208774976631084</v>
      </c>
      <c r="I17" s="69">
        <v>0.13824108875060837</v>
      </c>
      <c r="J17" s="70">
        <v>256</v>
      </c>
      <c r="K17" s="71">
        <v>222</v>
      </c>
      <c r="L17" s="71">
        <v>341</v>
      </c>
      <c r="M17" s="71">
        <v>297</v>
      </c>
      <c r="N17" s="71">
        <v>377</v>
      </c>
      <c r="O17" s="71">
        <v>317</v>
      </c>
      <c r="P17" s="71">
        <v>403</v>
      </c>
      <c r="Q17" s="71">
        <v>356</v>
      </c>
      <c r="R17" s="71">
        <v>371</v>
      </c>
      <c r="S17" s="71">
        <v>453</v>
      </c>
      <c r="T17" s="72">
        <v>418</v>
      </c>
      <c r="U17" s="73">
        <v>350</v>
      </c>
      <c r="V17" s="71">
        <v>289</v>
      </c>
      <c r="W17" s="71">
        <v>420</v>
      </c>
      <c r="X17" s="71">
        <v>445</v>
      </c>
      <c r="Y17" s="71">
        <v>369</v>
      </c>
      <c r="Z17" s="71">
        <v>350</v>
      </c>
      <c r="AA17" s="71">
        <v>289</v>
      </c>
      <c r="AB17" s="74">
        <v>449.4</v>
      </c>
      <c r="AC17" s="71">
        <v>350</v>
      </c>
      <c r="AD17" s="75">
        <v>289</v>
      </c>
      <c r="AE17" s="75"/>
      <c r="AF17" s="62"/>
      <c r="AG17" s="62"/>
    </row>
    <row r="18" spans="1:33" x14ac:dyDescent="0.2">
      <c r="A18" s="64" t="s">
        <v>96</v>
      </c>
      <c r="B18" s="65">
        <f t="shared" si="0"/>
        <v>15</v>
      </c>
      <c r="C18" s="66" t="s">
        <v>97</v>
      </c>
      <c r="D18" s="66" t="s">
        <v>98</v>
      </c>
      <c r="E18" s="66" t="s">
        <v>113</v>
      </c>
      <c r="F18" s="76">
        <v>240</v>
      </c>
      <c r="G18" s="68">
        <v>9.021609999999998E-2</v>
      </c>
      <c r="H18" s="68">
        <v>9.3190690885988026E-2</v>
      </c>
      <c r="I18" s="69">
        <v>0.13843467132528542</v>
      </c>
      <c r="J18" s="70">
        <v>299</v>
      </c>
      <c r="K18" s="71">
        <v>258</v>
      </c>
      <c r="L18" s="71">
        <v>401</v>
      </c>
      <c r="M18" s="71">
        <v>351</v>
      </c>
      <c r="N18" s="71">
        <v>447</v>
      </c>
      <c r="O18" s="71">
        <v>374</v>
      </c>
      <c r="P18" s="71">
        <v>475</v>
      </c>
      <c r="Q18" s="71">
        <v>422</v>
      </c>
      <c r="R18" s="71">
        <v>441</v>
      </c>
      <c r="S18" s="71">
        <v>535</v>
      </c>
      <c r="T18" s="72">
        <v>495</v>
      </c>
      <c r="U18" s="73">
        <v>405</v>
      </c>
      <c r="V18" s="71">
        <v>333</v>
      </c>
      <c r="W18" s="71">
        <v>487</v>
      </c>
      <c r="X18" s="71">
        <v>519</v>
      </c>
      <c r="Y18" s="71">
        <v>428</v>
      </c>
      <c r="Z18" s="71">
        <v>405</v>
      </c>
      <c r="AA18" s="71">
        <v>333</v>
      </c>
      <c r="AB18" s="74">
        <v>521.09</v>
      </c>
      <c r="AC18" s="71">
        <v>405</v>
      </c>
      <c r="AD18" s="75">
        <v>333</v>
      </c>
      <c r="AE18" s="75"/>
      <c r="AF18" s="62"/>
      <c r="AG18" s="62"/>
    </row>
    <row r="19" spans="1:33" ht="13.5" thickBot="1" x14ac:dyDescent="0.25">
      <c r="A19" s="77" t="s">
        <v>96</v>
      </c>
      <c r="B19" s="78">
        <f t="shared" si="0"/>
        <v>16</v>
      </c>
      <c r="C19" s="79" t="s">
        <v>97</v>
      </c>
      <c r="D19" s="79" t="s">
        <v>98</v>
      </c>
      <c r="E19" s="79" t="s">
        <v>114</v>
      </c>
      <c r="F19" s="80">
        <v>300</v>
      </c>
      <c r="G19" s="81">
        <v>7.1909649999999992E-2</v>
      </c>
      <c r="H19" s="81">
        <v>7.5537565902378007E-2</v>
      </c>
      <c r="I19" s="82">
        <v>0.13888326474890139</v>
      </c>
      <c r="J19" s="70">
        <v>343</v>
      </c>
      <c r="K19" s="71">
        <v>295</v>
      </c>
      <c r="L19" s="71">
        <v>461</v>
      </c>
      <c r="M19" s="71">
        <v>404</v>
      </c>
      <c r="N19" s="71">
        <v>516</v>
      </c>
      <c r="O19" s="71">
        <v>432</v>
      </c>
      <c r="P19" s="71">
        <v>547</v>
      </c>
      <c r="Q19" s="71">
        <v>488</v>
      </c>
      <c r="R19" s="71">
        <v>511</v>
      </c>
      <c r="S19" s="71">
        <v>617</v>
      </c>
      <c r="T19" s="72">
        <v>573</v>
      </c>
      <c r="U19" s="73">
        <v>457</v>
      </c>
      <c r="V19" s="71">
        <v>377</v>
      </c>
      <c r="W19" s="71">
        <v>552</v>
      </c>
      <c r="X19" s="71">
        <v>587</v>
      </c>
      <c r="Y19" s="71">
        <v>484</v>
      </c>
      <c r="Z19" s="71">
        <v>457</v>
      </c>
      <c r="AA19" s="71">
        <v>377</v>
      </c>
      <c r="AB19" s="74">
        <v>590.64</v>
      </c>
      <c r="AC19" s="71">
        <v>457</v>
      </c>
      <c r="AD19" s="75">
        <v>377</v>
      </c>
      <c r="AE19" s="75"/>
      <c r="AF19" s="62"/>
      <c r="AG19" s="62"/>
    </row>
    <row r="20" spans="1:33" ht="13.5" thickTop="1" x14ac:dyDescent="0.2">
      <c r="A20" s="83" t="s">
        <v>96</v>
      </c>
      <c r="B20" s="84">
        <f t="shared" si="0"/>
        <v>17</v>
      </c>
      <c r="C20" s="85" t="s">
        <v>97</v>
      </c>
      <c r="D20" s="85" t="s">
        <v>98</v>
      </c>
      <c r="E20" s="85" t="s">
        <v>115</v>
      </c>
      <c r="F20" s="86">
        <v>1.5</v>
      </c>
      <c r="G20" s="87">
        <v>14.477661591058354</v>
      </c>
      <c r="H20" s="87">
        <v>14.477661591058354</v>
      </c>
      <c r="I20" s="88">
        <v>0.10916977859837489</v>
      </c>
      <c r="J20" s="70">
        <v>14</v>
      </c>
      <c r="K20" s="71">
        <v>13</v>
      </c>
      <c r="L20" s="71">
        <v>17</v>
      </c>
      <c r="M20" s="71">
        <v>15</v>
      </c>
      <c r="N20" s="71">
        <v>19</v>
      </c>
      <c r="O20" s="71">
        <v>16</v>
      </c>
      <c r="P20" s="71">
        <v>18</v>
      </c>
      <c r="Q20" s="71">
        <v>16</v>
      </c>
      <c r="R20" s="71">
        <v>16</v>
      </c>
      <c r="S20" s="71">
        <v>24</v>
      </c>
      <c r="T20" s="72">
        <v>17</v>
      </c>
      <c r="U20" s="73">
        <v>25</v>
      </c>
      <c r="V20" s="71">
        <v>20</v>
      </c>
      <c r="W20" s="71">
        <v>30</v>
      </c>
      <c r="X20" s="71">
        <v>29</v>
      </c>
      <c r="Y20" s="71">
        <v>25</v>
      </c>
      <c r="Z20" s="71">
        <v>25</v>
      </c>
      <c r="AA20" s="71">
        <v>20</v>
      </c>
      <c r="AB20" s="74">
        <v>32.1</v>
      </c>
      <c r="AC20" s="71">
        <v>25</v>
      </c>
      <c r="AD20" s="75">
        <v>20</v>
      </c>
      <c r="AE20" s="75"/>
      <c r="AF20" s="62"/>
      <c r="AG20" s="62"/>
    </row>
    <row r="21" spans="1:33" x14ac:dyDescent="0.2">
      <c r="A21" s="64" t="s">
        <v>96</v>
      </c>
      <c r="B21" s="65">
        <f t="shared" si="0"/>
        <v>18</v>
      </c>
      <c r="C21" s="66" t="s">
        <v>97</v>
      </c>
      <c r="D21" s="66" t="s">
        <v>98</v>
      </c>
      <c r="E21" s="66" t="s">
        <v>116</v>
      </c>
      <c r="F21" s="67">
        <v>2.5</v>
      </c>
      <c r="G21" s="68">
        <v>8.8660870651983252</v>
      </c>
      <c r="H21" s="68">
        <v>8.8660870651983252</v>
      </c>
      <c r="I21" s="69">
        <v>0.10049928206384512</v>
      </c>
      <c r="J21" s="70">
        <v>20</v>
      </c>
      <c r="K21" s="71">
        <v>17</v>
      </c>
      <c r="L21" s="71">
        <v>23</v>
      </c>
      <c r="M21" s="71">
        <v>21</v>
      </c>
      <c r="N21" s="71">
        <v>26</v>
      </c>
      <c r="O21" s="71">
        <v>22</v>
      </c>
      <c r="P21" s="71">
        <v>25</v>
      </c>
      <c r="Q21" s="71">
        <v>22</v>
      </c>
      <c r="R21" s="71">
        <v>22</v>
      </c>
      <c r="S21" s="71">
        <v>30</v>
      </c>
      <c r="T21" s="72">
        <v>24</v>
      </c>
      <c r="U21" s="73">
        <v>33</v>
      </c>
      <c r="V21" s="71">
        <v>27</v>
      </c>
      <c r="W21" s="71">
        <v>39</v>
      </c>
      <c r="X21" s="71">
        <v>39</v>
      </c>
      <c r="Y21" s="71">
        <v>34</v>
      </c>
      <c r="Z21" s="71">
        <v>33</v>
      </c>
      <c r="AA21" s="71">
        <v>27</v>
      </c>
      <c r="AB21" s="74">
        <v>41.73</v>
      </c>
      <c r="AC21" s="71">
        <v>33</v>
      </c>
      <c r="AD21" s="75">
        <v>27</v>
      </c>
      <c r="AE21" s="75"/>
      <c r="AF21" s="62"/>
      <c r="AG21" s="62"/>
    </row>
    <row r="22" spans="1:33" x14ac:dyDescent="0.2">
      <c r="A22" s="64" t="s">
        <v>96</v>
      </c>
      <c r="B22" s="65">
        <f t="shared" si="0"/>
        <v>19</v>
      </c>
      <c r="C22" s="66" t="s">
        <v>97</v>
      </c>
      <c r="D22" s="66" t="s">
        <v>98</v>
      </c>
      <c r="E22" s="66" t="s">
        <v>117</v>
      </c>
      <c r="F22" s="76">
        <v>4</v>
      </c>
      <c r="G22" s="68">
        <v>5.5159004668836973</v>
      </c>
      <c r="H22" s="68">
        <v>5.5159004668836973</v>
      </c>
      <c r="I22" s="69">
        <v>0.10049928206384512</v>
      </c>
      <c r="J22" s="70">
        <v>26</v>
      </c>
      <c r="K22" s="71">
        <v>23</v>
      </c>
      <c r="L22" s="71">
        <v>31</v>
      </c>
      <c r="M22" s="71">
        <v>28</v>
      </c>
      <c r="N22" s="71">
        <v>35</v>
      </c>
      <c r="O22" s="71">
        <v>30</v>
      </c>
      <c r="P22" s="71">
        <v>36</v>
      </c>
      <c r="Q22" s="71">
        <v>29</v>
      </c>
      <c r="R22" s="71">
        <v>30</v>
      </c>
      <c r="S22" s="71">
        <v>39</v>
      </c>
      <c r="T22" s="72">
        <v>34</v>
      </c>
      <c r="U22" s="73">
        <v>43</v>
      </c>
      <c r="V22" s="71">
        <v>35</v>
      </c>
      <c r="W22" s="71">
        <v>50</v>
      </c>
      <c r="X22" s="71">
        <v>51</v>
      </c>
      <c r="Y22" s="71">
        <v>44</v>
      </c>
      <c r="Z22" s="71">
        <v>43</v>
      </c>
      <c r="AA22" s="71">
        <v>35</v>
      </c>
      <c r="AB22" s="74">
        <v>53.5</v>
      </c>
      <c r="AC22" s="71">
        <v>43</v>
      </c>
      <c r="AD22" s="75">
        <v>35</v>
      </c>
      <c r="AE22" s="75"/>
      <c r="AF22" s="62"/>
      <c r="AG22" s="62"/>
    </row>
    <row r="23" spans="1:33" x14ac:dyDescent="0.2">
      <c r="A23" s="64" t="s">
        <v>96</v>
      </c>
      <c r="B23" s="65">
        <f t="shared" si="0"/>
        <v>20</v>
      </c>
      <c r="C23" s="66" t="s">
        <v>97</v>
      </c>
      <c r="D23" s="66" t="s">
        <v>98</v>
      </c>
      <c r="E23" s="66" t="s">
        <v>118</v>
      </c>
      <c r="F23" s="76">
        <v>6</v>
      </c>
      <c r="G23" s="68">
        <v>3.6852793050874668</v>
      </c>
      <c r="H23" s="68">
        <v>3.6852793050874668</v>
      </c>
      <c r="I23" s="69">
        <v>9.485401269390166E-2</v>
      </c>
      <c r="J23" s="70">
        <v>33</v>
      </c>
      <c r="K23" s="71">
        <v>30</v>
      </c>
      <c r="L23" s="71">
        <v>40</v>
      </c>
      <c r="M23" s="71">
        <v>36</v>
      </c>
      <c r="N23" s="71">
        <v>44</v>
      </c>
      <c r="O23" s="71">
        <v>37</v>
      </c>
      <c r="P23" s="71">
        <v>46</v>
      </c>
      <c r="Q23" s="71">
        <v>37</v>
      </c>
      <c r="R23" s="71">
        <v>39</v>
      </c>
      <c r="S23" s="71">
        <v>51</v>
      </c>
      <c r="T23" s="72">
        <v>44</v>
      </c>
      <c r="U23" s="73">
        <v>53</v>
      </c>
      <c r="V23" s="71">
        <v>44</v>
      </c>
      <c r="W23" s="71">
        <v>63</v>
      </c>
      <c r="X23" s="71">
        <v>65</v>
      </c>
      <c r="Y23" s="71">
        <v>55</v>
      </c>
      <c r="Z23" s="71">
        <v>53</v>
      </c>
      <c r="AA23" s="71">
        <v>44</v>
      </c>
      <c r="AB23" s="74">
        <v>67.41</v>
      </c>
      <c r="AC23" s="71">
        <v>53</v>
      </c>
      <c r="AD23" s="75">
        <v>44</v>
      </c>
      <c r="AE23" s="75"/>
      <c r="AF23" s="62"/>
      <c r="AG23" s="62"/>
    </row>
    <row r="24" spans="1:33" x14ac:dyDescent="0.2">
      <c r="A24" s="64" t="s">
        <v>96</v>
      </c>
      <c r="B24" s="65">
        <f t="shared" si="0"/>
        <v>21</v>
      </c>
      <c r="C24" s="66" t="s">
        <v>97</v>
      </c>
      <c r="D24" s="66" t="s">
        <v>98</v>
      </c>
      <c r="E24" s="66" t="s">
        <v>119</v>
      </c>
      <c r="F24" s="76">
        <v>10</v>
      </c>
      <c r="G24" s="68">
        <v>2.1897078322408987</v>
      </c>
      <c r="H24" s="68">
        <v>2.1897078322408987</v>
      </c>
      <c r="I24" s="69">
        <v>8.9056541903121136E-2</v>
      </c>
      <c r="J24" s="70">
        <v>45</v>
      </c>
      <c r="K24" s="71">
        <v>40</v>
      </c>
      <c r="L24" s="71">
        <v>55</v>
      </c>
      <c r="M24" s="71">
        <v>50</v>
      </c>
      <c r="N24" s="71">
        <v>61</v>
      </c>
      <c r="O24" s="71">
        <v>52</v>
      </c>
      <c r="P24" s="71">
        <v>64</v>
      </c>
      <c r="Q24" s="71">
        <v>52</v>
      </c>
      <c r="R24" s="71">
        <v>55</v>
      </c>
      <c r="S24" s="71">
        <v>70</v>
      </c>
      <c r="T24" s="72">
        <v>62</v>
      </c>
      <c r="U24" s="73">
        <v>71</v>
      </c>
      <c r="V24" s="71">
        <v>58</v>
      </c>
      <c r="W24" s="71">
        <v>84</v>
      </c>
      <c r="X24" s="71">
        <v>88</v>
      </c>
      <c r="Y24" s="71">
        <v>74</v>
      </c>
      <c r="Z24" s="71">
        <v>71</v>
      </c>
      <c r="AA24" s="71">
        <v>58</v>
      </c>
      <c r="AB24" s="74">
        <v>89.88</v>
      </c>
      <c r="AC24" s="71">
        <v>71</v>
      </c>
      <c r="AD24" s="75">
        <v>58</v>
      </c>
      <c r="AE24" s="75"/>
      <c r="AF24" s="62"/>
      <c r="AG24" s="62"/>
    </row>
    <row r="25" spans="1:33" x14ac:dyDescent="0.2">
      <c r="A25" s="64" t="s">
        <v>96</v>
      </c>
      <c r="B25" s="65">
        <f t="shared" si="0"/>
        <v>22</v>
      </c>
      <c r="C25" s="66" t="s">
        <v>97</v>
      </c>
      <c r="D25" s="66" t="s">
        <v>98</v>
      </c>
      <c r="E25" s="66" t="s">
        <v>120</v>
      </c>
      <c r="F25" s="76">
        <v>16</v>
      </c>
      <c r="G25" s="68">
        <v>1.3761744972502383</v>
      </c>
      <c r="H25" s="68">
        <v>1.3761744972502383</v>
      </c>
      <c r="I25" s="69">
        <v>8.4373866181487053E-2</v>
      </c>
      <c r="J25" s="70">
        <v>60</v>
      </c>
      <c r="K25" s="71">
        <v>54</v>
      </c>
      <c r="L25" s="71">
        <v>74</v>
      </c>
      <c r="M25" s="71">
        <v>66</v>
      </c>
      <c r="N25" s="71">
        <v>82</v>
      </c>
      <c r="O25" s="71">
        <v>70</v>
      </c>
      <c r="P25" s="71">
        <v>86</v>
      </c>
      <c r="Q25" s="71">
        <v>71</v>
      </c>
      <c r="R25" s="71">
        <v>74</v>
      </c>
      <c r="S25" s="71">
        <v>96</v>
      </c>
      <c r="T25" s="72">
        <v>84</v>
      </c>
      <c r="U25" s="73">
        <v>91</v>
      </c>
      <c r="V25" s="71">
        <v>75</v>
      </c>
      <c r="W25" s="71">
        <v>108</v>
      </c>
      <c r="X25" s="71">
        <v>112</v>
      </c>
      <c r="Y25" s="71">
        <v>95</v>
      </c>
      <c r="Z25" s="71">
        <v>91</v>
      </c>
      <c r="AA25" s="71">
        <v>75</v>
      </c>
      <c r="AB25" s="74">
        <v>115.56</v>
      </c>
      <c r="AC25" s="71">
        <v>91</v>
      </c>
      <c r="AD25" s="75">
        <v>75</v>
      </c>
      <c r="AE25" s="75"/>
      <c r="AF25" s="62"/>
      <c r="AG25" s="62"/>
    </row>
    <row r="26" spans="1:33" x14ac:dyDescent="0.2">
      <c r="A26" s="64" t="s">
        <v>96</v>
      </c>
      <c r="B26" s="65">
        <f t="shared" si="0"/>
        <v>23</v>
      </c>
      <c r="C26" s="66" t="s">
        <v>97</v>
      </c>
      <c r="D26" s="66" t="s">
        <v>98</v>
      </c>
      <c r="E26" s="66" t="s">
        <v>121</v>
      </c>
      <c r="F26" s="76">
        <v>25</v>
      </c>
      <c r="G26" s="68">
        <v>0.87019170413633073</v>
      </c>
      <c r="H26" s="68">
        <v>0.87019170413633073</v>
      </c>
      <c r="I26" s="69">
        <v>8.1664324021390247E-2</v>
      </c>
      <c r="J26" s="70">
        <v>78</v>
      </c>
      <c r="K26" s="71">
        <v>70</v>
      </c>
      <c r="L26" s="71">
        <v>97</v>
      </c>
      <c r="M26" s="71">
        <v>83</v>
      </c>
      <c r="N26" s="71">
        <v>103</v>
      </c>
      <c r="O26" s="71">
        <v>88</v>
      </c>
      <c r="P26" s="71">
        <v>114</v>
      </c>
      <c r="Q26" s="71">
        <v>96</v>
      </c>
      <c r="R26" s="71">
        <v>99</v>
      </c>
      <c r="S26" s="71">
        <v>127</v>
      </c>
      <c r="T26" s="72">
        <v>113</v>
      </c>
      <c r="U26" s="73">
        <v>117</v>
      </c>
      <c r="V26" s="71">
        <v>96</v>
      </c>
      <c r="W26" s="71">
        <v>140</v>
      </c>
      <c r="X26" s="71">
        <v>144</v>
      </c>
      <c r="Y26" s="71">
        <v>123</v>
      </c>
      <c r="Z26" s="71">
        <v>117</v>
      </c>
      <c r="AA26" s="71">
        <v>96</v>
      </c>
      <c r="AB26" s="74">
        <v>149.80000000000001</v>
      </c>
      <c r="AC26" s="71">
        <v>117</v>
      </c>
      <c r="AD26" s="75">
        <v>96</v>
      </c>
      <c r="AE26" s="75"/>
      <c r="AF26" s="62"/>
      <c r="AG26" s="62"/>
    </row>
    <row r="27" spans="1:33" ht="13.5" thickBot="1" x14ac:dyDescent="0.25">
      <c r="A27" s="77" t="s">
        <v>96</v>
      </c>
      <c r="B27" s="89">
        <f t="shared" si="0"/>
        <v>24</v>
      </c>
      <c r="C27" s="79" t="s">
        <v>97</v>
      </c>
      <c r="D27" s="79" t="s">
        <v>98</v>
      </c>
      <c r="E27" s="79" t="s">
        <v>122</v>
      </c>
      <c r="F27" s="80">
        <v>35</v>
      </c>
      <c r="G27" s="81">
        <v>0.62745862876354186</v>
      </c>
      <c r="H27" s="81">
        <v>0.62745862876354186</v>
      </c>
      <c r="I27" s="82">
        <v>7.9381842948813175E-2</v>
      </c>
      <c r="J27" s="70">
        <v>97</v>
      </c>
      <c r="K27" s="71">
        <v>86</v>
      </c>
      <c r="L27" s="71">
        <v>120</v>
      </c>
      <c r="M27" s="71">
        <v>103</v>
      </c>
      <c r="N27" s="71">
        <v>129</v>
      </c>
      <c r="O27" s="71">
        <v>110</v>
      </c>
      <c r="P27" s="71">
        <v>141</v>
      </c>
      <c r="Q27" s="71">
        <v>119</v>
      </c>
      <c r="R27" s="71">
        <v>124</v>
      </c>
      <c r="S27" s="71">
        <v>157</v>
      </c>
      <c r="T27" s="72">
        <v>141</v>
      </c>
      <c r="U27" s="73">
        <v>140</v>
      </c>
      <c r="V27" s="71">
        <v>115</v>
      </c>
      <c r="W27" s="71">
        <v>168</v>
      </c>
      <c r="X27" s="71">
        <v>173</v>
      </c>
      <c r="Y27" s="71">
        <v>147</v>
      </c>
      <c r="Z27" s="71">
        <v>140</v>
      </c>
      <c r="AA27" s="71">
        <v>115</v>
      </c>
      <c r="AB27" s="74">
        <v>179.76</v>
      </c>
      <c r="AC27" s="71">
        <v>140</v>
      </c>
      <c r="AD27" s="75">
        <v>115</v>
      </c>
      <c r="AE27" s="75"/>
      <c r="AF27" s="62"/>
      <c r="AG27" s="62"/>
    </row>
    <row r="28" spans="1:33" ht="13.5" thickTop="1" x14ac:dyDescent="0.2">
      <c r="A28" s="83" t="s">
        <v>96</v>
      </c>
      <c r="B28" s="90">
        <f t="shared" si="0"/>
        <v>25</v>
      </c>
      <c r="C28" s="85" t="s">
        <v>97</v>
      </c>
      <c r="D28" s="85" t="s">
        <v>98</v>
      </c>
      <c r="E28" s="85" t="s">
        <v>123</v>
      </c>
      <c r="F28" s="86">
        <v>1.5</v>
      </c>
      <c r="G28" s="87">
        <v>14.477649999999999</v>
      </c>
      <c r="H28" s="87">
        <v>14.477661591058354</v>
      </c>
      <c r="I28" s="88">
        <v>0.10916977859837489</v>
      </c>
      <c r="J28" s="70">
        <v>14</v>
      </c>
      <c r="K28" s="71">
        <v>13</v>
      </c>
      <c r="L28" s="71">
        <v>17</v>
      </c>
      <c r="M28" s="71">
        <v>15</v>
      </c>
      <c r="N28" s="71">
        <v>19</v>
      </c>
      <c r="O28" s="71">
        <v>16</v>
      </c>
      <c r="P28" s="71">
        <v>18</v>
      </c>
      <c r="Q28" s="71">
        <v>16</v>
      </c>
      <c r="R28" s="71">
        <v>16</v>
      </c>
      <c r="S28" s="71">
        <v>24</v>
      </c>
      <c r="T28" s="72">
        <v>17</v>
      </c>
      <c r="U28" s="73">
        <v>25</v>
      </c>
      <c r="V28" s="71">
        <v>20</v>
      </c>
      <c r="W28" s="71">
        <v>30</v>
      </c>
      <c r="X28" s="71">
        <v>29</v>
      </c>
      <c r="Y28" s="71">
        <v>25</v>
      </c>
      <c r="Z28" s="71">
        <v>25</v>
      </c>
      <c r="AA28" s="71">
        <v>20</v>
      </c>
      <c r="AB28" s="74">
        <v>32.1</v>
      </c>
      <c r="AC28" s="71">
        <v>25</v>
      </c>
      <c r="AD28" s="75">
        <v>20</v>
      </c>
      <c r="AE28" s="75"/>
      <c r="AF28" s="62"/>
      <c r="AG28" s="62"/>
    </row>
    <row r="29" spans="1:33" x14ac:dyDescent="0.2">
      <c r="A29" s="64" t="s">
        <v>96</v>
      </c>
      <c r="B29" s="65">
        <f t="shared" si="0"/>
        <v>26</v>
      </c>
      <c r="C29" s="66" t="s">
        <v>97</v>
      </c>
      <c r="D29" s="66" t="s">
        <v>98</v>
      </c>
      <c r="E29" s="66" t="s">
        <v>124</v>
      </c>
      <c r="F29" s="67">
        <v>2.5</v>
      </c>
      <c r="G29" s="68">
        <v>8.866064999999999</v>
      </c>
      <c r="H29" s="68">
        <v>8.8660870651983252</v>
      </c>
      <c r="I29" s="69">
        <v>0.10049928206384512</v>
      </c>
      <c r="J29" s="70">
        <v>20</v>
      </c>
      <c r="K29" s="71">
        <v>17</v>
      </c>
      <c r="L29" s="71">
        <v>23</v>
      </c>
      <c r="M29" s="71">
        <v>21</v>
      </c>
      <c r="N29" s="71">
        <v>26</v>
      </c>
      <c r="O29" s="71">
        <v>22</v>
      </c>
      <c r="P29" s="71">
        <v>25</v>
      </c>
      <c r="Q29" s="71">
        <v>22</v>
      </c>
      <c r="R29" s="71">
        <v>22</v>
      </c>
      <c r="S29" s="71">
        <v>30</v>
      </c>
      <c r="T29" s="72">
        <v>24</v>
      </c>
      <c r="U29" s="73">
        <v>33</v>
      </c>
      <c r="V29" s="71">
        <v>27</v>
      </c>
      <c r="W29" s="71">
        <v>39</v>
      </c>
      <c r="X29" s="71">
        <v>39</v>
      </c>
      <c r="Y29" s="71">
        <v>34</v>
      </c>
      <c r="Z29" s="71">
        <v>33</v>
      </c>
      <c r="AA29" s="71">
        <v>27</v>
      </c>
      <c r="AB29" s="74">
        <v>41.73</v>
      </c>
      <c r="AC29" s="71">
        <v>33</v>
      </c>
      <c r="AD29" s="75">
        <v>27</v>
      </c>
      <c r="AE29" s="75"/>
      <c r="AF29" s="62"/>
      <c r="AG29" s="62"/>
    </row>
    <row r="30" spans="1:33" x14ac:dyDescent="0.2">
      <c r="A30" s="64" t="s">
        <v>96</v>
      </c>
      <c r="B30" s="65">
        <f t="shared" si="0"/>
        <v>27</v>
      </c>
      <c r="C30" s="66" t="s">
        <v>97</v>
      </c>
      <c r="D30" s="66" t="s">
        <v>98</v>
      </c>
      <c r="E30" s="66" t="s">
        <v>125</v>
      </c>
      <c r="F30" s="76">
        <v>4</v>
      </c>
      <c r="G30" s="68">
        <v>5.5158649999999998</v>
      </c>
      <c r="H30" s="68">
        <v>5.5159004668836973</v>
      </c>
      <c r="I30" s="69">
        <v>0.10049928206384512</v>
      </c>
      <c r="J30" s="70">
        <v>26</v>
      </c>
      <c r="K30" s="71">
        <v>23</v>
      </c>
      <c r="L30" s="71">
        <v>31</v>
      </c>
      <c r="M30" s="71">
        <v>28</v>
      </c>
      <c r="N30" s="71">
        <v>35</v>
      </c>
      <c r="O30" s="71">
        <v>30</v>
      </c>
      <c r="P30" s="71">
        <v>36</v>
      </c>
      <c r="Q30" s="71">
        <v>29</v>
      </c>
      <c r="R30" s="71">
        <v>30</v>
      </c>
      <c r="S30" s="71">
        <v>39</v>
      </c>
      <c r="T30" s="72">
        <v>34</v>
      </c>
      <c r="U30" s="73">
        <v>43</v>
      </c>
      <c r="V30" s="71">
        <v>35</v>
      </c>
      <c r="W30" s="71">
        <v>50</v>
      </c>
      <c r="X30" s="71">
        <v>51</v>
      </c>
      <c r="Y30" s="71">
        <v>44</v>
      </c>
      <c r="Z30" s="71">
        <v>43</v>
      </c>
      <c r="AA30" s="71">
        <v>35</v>
      </c>
      <c r="AB30" s="74">
        <v>53.5</v>
      </c>
      <c r="AC30" s="71">
        <v>43</v>
      </c>
      <c r="AD30" s="75">
        <v>35</v>
      </c>
      <c r="AE30" s="75"/>
      <c r="AF30" s="62"/>
      <c r="AG30" s="62"/>
    </row>
    <row r="31" spans="1:33" x14ac:dyDescent="0.2">
      <c r="A31" s="64" t="s">
        <v>96</v>
      </c>
      <c r="B31" s="65">
        <f t="shared" si="0"/>
        <v>28</v>
      </c>
      <c r="C31" s="66" t="s">
        <v>97</v>
      </c>
      <c r="D31" s="66" t="s">
        <v>98</v>
      </c>
      <c r="E31" s="66" t="s">
        <v>126</v>
      </c>
      <c r="F31" s="76">
        <v>6</v>
      </c>
      <c r="G31" s="68">
        <v>3.6852199999999997</v>
      </c>
      <c r="H31" s="68">
        <v>3.6852793050874668</v>
      </c>
      <c r="I31" s="69">
        <v>9.485401269390166E-2</v>
      </c>
      <c r="J31" s="70">
        <v>33</v>
      </c>
      <c r="K31" s="71">
        <v>30</v>
      </c>
      <c r="L31" s="71">
        <v>40</v>
      </c>
      <c r="M31" s="71">
        <v>36</v>
      </c>
      <c r="N31" s="71">
        <v>44</v>
      </c>
      <c r="O31" s="71">
        <v>37</v>
      </c>
      <c r="P31" s="71">
        <v>46</v>
      </c>
      <c r="Q31" s="71">
        <v>37</v>
      </c>
      <c r="R31" s="71">
        <v>39</v>
      </c>
      <c r="S31" s="71">
        <v>51</v>
      </c>
      <c r="T31" s="72">
        <v>44</v>
      </c>
      <c r="U31" s="73">
        <v>53</v>
      </c>
      <c r="V31" s="71">
        <v>44</v>
      </c>
      <c r="W31" s="71">
        <v>63</v>
      </c>
      <c r="X31" s="71">
        <v>65</v>
      </c>
      <c r="Y31" s="71">
        <v>55</v>
      </c>
      <c r="Z31" s="71">
        <v>53</v>
      </c>
      <c r="AA31" s="71">
        <v>44</v>
      </c>
      <c r="AB31" s="74">
        <v>67.41</v>
      </c>
      <c r="AC31" s="71">
        <v>53</v>
      </c>
      <c r="AD31" s="75">
        <v>44</v>
      </c>
      <c r="AE31" s="75"/>
      <c r="AF31" s="62"/>
      <c r="AG31" s="62"/>
    </row>
    <row r="32" spans="1:33" x14ac:dyDescent="0.2">
      <c r="A32" s="64" t="s">
        <v>96</v>
      </c>
      <c r="B32" s="65">
        <f t="shared" si="0"/>
        <v>29</v>
      </c>
      <c r="C32" s="66" t="s">
        <v>97</v>
      </c>
      <c r="D32" s="66" t="s">
        <v>98</v>
      </c>
      <c r="E32" s="66" t="s">
        <v>127</v>
      </c>
      <c r="F32" s="76">
        <v>10</v>
      </c>
      <c r="G32" s="68">
        <v>2.1895949999999997</v>
      </c>
      <c r="H32" s="68">
        <v>2.1897078322408987</v>
      </c>
      <c r="I32" s="69">
        <v>8.9056541903121136E-2</v>
      </c>
      <c r="J32" s="70">
        <v>45</v>
      </c>
      <c r="K32" s="71">
        <v>40</v>
      </c>
      <c r="L32" s="71">
        <v>55</v>
      </c>
      <c r="M32" s="71">
        <v>50</v>
      </c>
      <c r="N32" s="71">
        <v>61</v>
      </c>
      <c r="O32" s="71">
        <v>52</v>
      </c>
      <c r="P32" s="71">
        <v>64</v>
      </c>
      <c r="Q32" s="71">
        <v>52</v>
      </c>
      <c r="R32" s="71">
        <v>55</v>
      </c>
      <c r="S32" s="71">
        <v>70</v>
      </c>
      <c r="T32" s="72">
        <v>62</v>
      </c>
      <c r="U32" s="73">
        <v>71</v>
      </c>
      <c r="V32" s="71">
        <v>58</v>
      </c>
      <c r="W32" s="71">
        <v>84</v>
      </c>
      <c r="X32" s="71">
        <v>88</v>
      </c>
      <c r="Y32" s="71">
        <v>74</v>
      </c>
      <c r="Z32" s="71">
        <v>71</v>
      </c>
      <c r="AA32" s="71">
        <v>58</v>
      </c>
      <c r="AB32" s="74">
        <v>89.88</v>
      </c>
      <c r="AC32" s="71">
        <v>71</v>
      </c>
      <c r="AD32" s="75">
        <v>58</v>
      </c>
      <c r="AE32" s="75"/>
      <c r="AF32" s="62"/>
      <c r="AG32" s="62"/>
    </row>
    <row r="33" spans="1:33" x14ac:dyDescent="0.2">
      <c r="A33" s="64" t="s">
        <v>96</v>
      </c>
      <c r="B33" s="65">
        <f t="shared" si="0"/>
        <v>30</v>
      </c>
      <c r="C33" s="66" t="s">
        <v>97</v>
      </c>
      <c r="D33" s="66" t="s">
        <v>98</v>
      </c>
      <c r="E33" s="66" t="s">
        <v>128</v>
      </c>
      <c r="F33" s="76">
        <v>16</v>
      </c>
      <c r="G33" s="68">
        <v>1.3759749999999997</v>
      </c>
      <c r="H33" s="68">
        <v>1.3761744972502383</v>
      </c>
      <c r="I33" s="69">
        <v>8.4373866181487053E-2</v>
      </c>
      <c r="J33" s="70">
        <v>60</v>
      </c>
      <c r="K33" s="71">
        <v>54</v>
      </c>
      <c r="L33" s="71">
        <v>74</v>
      </c>
      <c r="M33" s="71">
        <v>66</v>
      </c>
      <c r="N33" s="71">
        <v>82</v>
      </c>
      <c r="O33" s="71">
        <v>70</v>
      </c>
      <c r="P33" s="71">
        <v>86</v>
      </c>
      <c r="Q33" s="71">
        <v>71</v>
      </c>
      <c r="R33" s="71">
        <v>74</v>
      </c>
      <c r="S33" s="71">
        <v>96</v>
      </c>
      <c r="T33" s="72">
        <v>84</v>
      </c>
      <c r="U33" s="73">
        <v>91</v>
      </c>
      <c r="V33" s="71">
        <v>75</v>
      </c>
      <c r="W33" s="71">
        <v>108</v>
      </c>
      <c r="X33" s="71">
        <v>112</v>
      </c>
      <c r="Y33" s="71">
        <v>95</v>
      </c>
      <c r="Z33" s="71">
        <v>91</v>
      </c>
      <c r="AA33" s="71">
        <v>75</v>
      </c>
      <c r="AB33" s="74">
        <v>115.56</v>
      </c>
      <c r="AC33" s="71">
        <v>91</v>
      </c>
      <c r="AD33" s="75">
        <v>75</v>
      </c>
      <c r="AE33" s="75"/>
      <c r="AF33" s="62"/>
      <c r="AG33" s="62"/>
    </row>
    <row r="34" spans="1:33" x14ac:dyDescent="0.2">
      <c r="A34" s="64" t="s">
        <v>96</v>
      </c>
      <c r="B34" s="65">
        <f t="shared" si="0"/>
        <v>31</v>
      </c>
      <c r="C34" s="66" t="s">
        <v>97</v>
      </c>
      <c r="D34" s="66" t="s">
        <v>98</v>
      </c>
      <c r="E34" s="66" t="s">
        <v>129</v>
      </c>
      <c r="F34" s="76">
        <v>25</v>
      </c>
      <c r="G34" s="68">
        <v>0.86985549999999989</v>
      </c>
      <c r="H34" s="68">
        <v>0.87019170413633073</v>
      </c>
      <c r="I34" s="69">
        <v>8.1664324021390247E-2</v>
      </c>
      <c r="J34" s="70">
        <v>78</v>
      </c>
      <c r="K34" s="71">
        <v>70</v>
      </c>
      <c r="L34" s="71">
        <v>97</v>
      </c>
      <c r="M34" s="71">
        <v>83</v>
      </c>
      <c r="N34" s="71">
        <v>103</v>
      </c>
      <c r="O34" s="71">
        <v>88</v>
      </c>
      <c r="P34" s="71">
        <v>114</v>
      </c>
      <c r="Q34" s="71">
        <v>96</v>
      </c>
      <c r="R34" s="71">
        <v>99</v>
      </c>
      <c r="S34" s="71">
        <v>127</v>
      </c>
      <c r="T34" s="72">
        <v>113</v>
      </c>
      <c r="U34" s="73">
        <v>117</v>
      </c>
      <c r="V34" s="71">
        <v>96</v>
      </c>
      <c r="W34" s="71">
        <v>140</v>
      </c>
      <c r="X34" s="71">
        <v>144</v>
      </c>
      <c r="Y34" s="71">
        <v>123</v>
      </c>
      <c r="Z34" s="71">
        <v>117</v>
      </c>
      <c r="AA34" s="71">
        <v>96</v>
      </c>
      <c r="AB34" s="74">
        <v>149.80000000000001</v>
      </c>
      <c r="AC34" s="71">
        <v>117</v>
      </c>
      <c r="AD34" s="75">
        <v>96</v>
      </c>
      <c r="AE34" s="75"/>
      <c r="AF34" s="62"/>
      <c r="AG34" s="62"/>
    </row>
    <row r="35" spans="1:33" x14ac:dyDescent="0.2">
      <c r="A35" s="64" t="s">
        <v>96</v>
      </c>
      <c r="B35" s="65">
        <f t="shared" si="0"/>
        <v>32</v>
      </c>
      <c r="C35" s="66" t="s">
        <v>97</v>
      </c>
      <c r="D35" s="66" t="s">
        <v>98</v>
      </c>
      <c r="E35" s="66" t="s">
        <v>130</v>
      </c>
      <c r="F35" s="76">
        <v>35</v>
      </c>
      <c r="G35" s="68">
        <v>0.62696600000000002</v>
      </c>
      <c r="H35" s="68">
        <v>0.62745862876354186</v>
      </c>
      <c r="I35" s="69">
        <v>7.9381842948813175E-2</v>
      </c>
      <c r="J35" s="70">
        <v>97</v>
      </c>
      <c r="K35" s="71">
        <v>86</v>
      </c>
      <c r="L35" s="71">
        <v>120</v>
      </c>
      <c r="M35" s="71">
        <v>103</v>
      </c>
      <c r="N35" s="71">
        <v>129</v>
      </c>
      <c r="O35" s="71">
        <v>110</v>
      </c>
      <c r="P35" s="71">
        <v>141</v>
      </c>
      <c r="Q35" s="71">
        <v>119</v>
      </c>
      <c r="R35" s="71">
        <v>124</v>
      </c>
      <c r="S35" s="71">
        <v>157</v>
      </c>
      <c r="T35" s="72">
        <v>141</v>
      </c>
      <c r="U35" s="73">
        <v>140</v>
      </c>
      <c r="V35" s="71">
        <v>115</v>
      </c>
      <c r="W35" s="71">
        <v>168</v>
      </c>
      <c r="X35" s="71">
        <v>173</v>
      </c>
      <c r="Y35" s="71">
        <v>147</v>
      </c>
      <c r="Z35" s="71">
        <v>140</v>
      </c>
      <c r="AA35" s="71">
        <v>115</v>
      </c>
      <c r="AB35" s="74">
        <v>179.76</v>
      </c>
      <c r="AC35" s="71">
        <v>140</v>
      </c>
      <c r="AD35" s="75">
        <v>115</v>
      </c>
      <c r="AE35" s="75"/>
      <c r="AF35" s="62"/>
      <c r="AG35" s="62"/>
    </row>
    <row r="36" spans="1:33" x14ac:dyDescent="0.2">
      <c r="A36" s="64" t="s">
        <v>96</v>
      </c>
      <c r="B36" s="65">
        <f t="shared" si="0"/>
        <v>33</v>
      </c>
      <c r="C36" s="66" t="s">
        <v>97</v>
      </c>
      <c r="D36" s="66" t="s">
        <v>98</v>
      </c>
      <c r="E36" s="66" t="s">
        <v>131</v>
      </c>
      <c r="F36" s="76">
        <v>50</v>
      </c>
      <c r="G36" s="68">
        <v>0.4630455</v>
      </c>
      <c r="H36" s="68">
        <v>0.46372757862280595</v>
      </c>
      <c r="I36" s="69">
        <v>7.5743319872544013E-2</v>
      </c>
      <c r="J36" s="70">
        <v>116</v>
      </c>
      <c r="K36" s="71">
        <v>103</v>
      </c>
      <c r="L36" s="71">
        <v>146</v>
      </c>
      <c r="M36" s="71">
        <v>125</v>
      </c>
      <c r="N36" s="71">
        <v>157</v>
      </c>
      <c r="O36" s="71">
        <v>133</v>
      </c>
      <c r="P36" s="71">
        <v>171</v>
      </c>
      <c r="Q36" s="71">
        <v>145</v>
      </c>
      <c r="R36" s="71">
        <v>151</v>
      </c>
      <c r="S36" s="71">
        <v>191</v>
      </c>
      <c r="T36" s="72">
        <v>171</v>
      </c>
      <c r="U36" s="73">
        <v>166</v>
      </c>
      <c r="V36" s="71">
        <v>137</v>
      </c>
      <c r="W36" s="71">
        <v>198</v>
      </c>
      <c r="X36" s="71">
        <v>207</v>
      </c>
      <c r="Y36" s="71">
        <v>173</v>
      </c>
      <c r="Z36" s="71">
        <v>166</v>
      </c>
      <c r="AA36" s="71">
        <v>137</v>
      </c>
      <c r="AB36" s="74">
        <v>211.86</v>
      </c>
      <c r="AC36" s="71">
        <v>166</v>
      </c>
      <c r="AD36" s="75">
        <v>137</v>
      </c>
      <c r="AE36" s="75"/>
      <c r="AF36" s="62"/>
      <c r="AG36" s="62"/>
    </row>
    <row r="37" spans="1:33" x14ac:dyDescent="0.2">
      <c r="A37" s="64" t="s">
        <v>96</v>
      </c>
      <c r="B37" s="65">
        <f t="shared" si="0"/>
        <v>34</v>
      </c>
      <c r="C37" s="66" t="s">
        <v>97</v>
      </c>
      <c r="D37" s="66" t="s">
        <v>98</v>
      </c>
      <c r="E37" s="66" t="s">
        <v>132</v>
      </c>
      <c r="F37" s="76">
        <v>70</v>
      </c>
      <c r="G37" s="68">
        <v>0.320662</v>
      </c>
      <c r="H37" s="68">
        <v>0.32169218692074952</v>
      </c>
      <c r="I37" s="69">
        <v>7.3874631378833724E-2</v>
      </c>
      <c r="J37" s="70">
        <v>146</v>
      </c>
      <c r="K37" s="71">
        <v>130</v>
      </c>
      <c r="L37" s="71">
        <v>185</v>
      </c>
      <c r="M37" s="71">
        <v>160</v>
      </c>
      <c r="N37" s="71">
        <v>202</v>
      </c>
      <c r="O37" s="71">
        <v>170</v>
      </c>
      <c r="P37" s="71">
        <v>218</v>
      </c>
      <c r="Q37" s="71">
        <v>188</v>
      </c>
      <c r="R37" s="71">
        <v>196</v>
      </c>
      <c r="S37" s="71">
        <v>244</v>
      </c>
      <c r="T37" s="72">
        <v>221</v>
      </c>
      <c r="U37" s="73">
        <v>205</v>
      </c>
      <c r="V37" s="71">
        <v>169</v>
      </c>
      <c r="W37" s="71">
        <v>243</v>
      </c>
      <c r="X37" s="71">
        <v>254</v>
      </c>
      <c r="Y37" s="71">
        <v>211</v>
      </c>
      <c r="Z37" s="71">
        <v>205</v>
      </c>
      <c r="AA37" s="71">
        <v>169</v>
      </c>
      <c r="AB37" s="74">
        <v>260.01</v>
      </c>
      <c r="AC37" s="71">
        <v>205</v>
      </c>
      <c r="AD37" s="75">
        <v>169</v>
      </c>
      <c r="AE37" s="75"/>
      <c r="AF37" s="62"/>
      <c r="AG37" s="62"/>
    </row>
    <row r="38" spans="1:33" x14ac:dyDescent="0.2">
      <c r="A38" s="64" t="s">
        <v>96</v>
      </c>
      <c r="B38" s="65">
        <f t="shared" si="0"/>
        <v>35</v>
      </c>
      <c r="C38" s="66" t="s">
        <v>97</v>
      </c>
      <c r="D38" s="66" t="s">
        <v>98</v>
      </c>
      <c r="E38" s="66" t="s">
        <v>133</v>
      </c>
      <c r="F38" s="76">
        <v>95</v>
      </c>
      <c r="G38" s="68">
        <v>0.23092449999999998</v>
      </c>
      <c r="H38" s="68">
        <v>0.23235158568390818</v>
      </c>
      <c r="I38" s="69">
        <v>7.3868632400404699E-2</v>
      </c>
      <c r="J38" s="70">
        <v>175</v>
      </c>
      <c r="K38" s="71">
        <v>156</v>
      </c>
      <c r="L38" s="71">
        <v>224</v>
      </c>
      <c r="M38" s="71">
        <v>194</v>
      </c>
      <c r="N38" s="71">
        <v>245</v>
      </c>
      <c r="O38" s="71">
        <v>207</v>
      </c>
      <c r="P38" s="71">
        <v>264</v>
      </c>
      <c r="Q38" s="71">
        <v>230</v>
      </c>
      <c r="R38" s="71">
        <v>239</v>
      </c>
      <c r="S38" s="71">
        <v>297</v>
      </c>
      <c r="T38" s="72">
        <v>271</v>
      </c>
      <c r="U38" s="73">
        <v>242</v>
      </c>
      <c r="V38" s="71">
        <v>201</v>
      </c>
      <c r="W38" s="71">
        <v>291</v>
      </c>
      <c r="X38" s="71">
        <v>306</v>
      </c>
      <c r="Y38" s="71">
        <v>254</v>
      </c>
      <c r="Z38" s="71">
        <v>242</v>
      </c>
      <c r="AA38" s="71">
        <v>201</v>
      </c>
      <c r="AB38" s="74">
        <v>311.37</v>
      </c>
      <c r="AC38" s="71">
        <v>242</v>
      </c>
      <c r="AD38" s="75">
        <v>201</v>
      </c>
      <c r="AE38" s="75"/>
      <c r="AF38" s="62"/>
      <c r="AG38" s="62"/>
    </row>
    <row r="39" spans="1:33" x14ac:dyDescent="0.2">
      <c r="A39" s="64" t="s">
        <v>96</v>
      </c>
      <c r="B39" s="65">
        <f t="shared" si="0"/>
        <v>36</v>
      </c>
      <c r="C39" s="66" t="s">
        <v>97</v>
      </c>
      <c r="D39" s="66" t="s">
        <v>98</v>
      </c>
      <c r="E39" s="66" t="s">
        <v>134</v>
      </c>
      <c r="F39" s="76">
        <v>120</v>
      </c>
      <c r="G39" s="68">
        <v>0.18306449999999999</v>
      </c>
      <c r="H39" s="68">
        <v>0.18492276556830545</v>
      </c>
      <c r="I39" s="69">
        <v>7.2482258471696551E-2</v>
      </c>
      <c r="J39" s="70">
        <v>202</v>
      </c>
      <c r="K39" s="71">
        <v>179</v>
      </c>
      <c r="L39" s="71">
        <v>260</v>
      </c>
      <c r="M39" s="71">
        <v>225</v>
      </c>
      <c r="N39" s="71">
        <v>285</v>
      </c>
      <c r="O39" s="71">
        <v>240</v>
      </c>
      <c r="P39" s="71">
        <v>306</v>
      </c>
      <c r="Q39" s="71">
        <v>268</v>
      </c>
      <c r="R39" s="71">
        <v>279</v>
      </c>
      <c r="S39" s="71">
        <v>345</v>
      </c>
      <c r="T39" s="72">
        <v>315</v>
      </c>
      <c r="U39" s="73">
        <v>276</v>
      </c>
      <c r="V39" s="71">
        <v>228</v>
      </c>
      <c r="W39" s="71">
        <v>331</v>
      </c>
      <c r="X39" s="71">
        <v>350</v>
      </c>
      <c r="Y39" s="71">
        <v>290</v>
      </c>
      <c r="Z39" s="71">
        <v>276</v>
      </c>
      <c r="AA39" s="71">
        <v>228</v>
      </c>
      <c r="AB39" s="74">
        <v>354.17</v>
      </c>
      <c r="AC39" s="71">
        <v>276</v>
      </c>
      <c r="AD39" s="75">
        <v>228</v>
      </c>
      <c r="AE39" s="75"/>
      <c r="AF39" s="62"/>
      <c r="AG39" s="62"/>
    </row>
    <row r="40" spans="1:33" x14ac:dyDescent="0.2">
      <c r="A40" s="64" t="s">
        <v>96</v>
      </c>
      <c r="B40" s="65">
        <f t="shared" si="0"/>
        <v>37</v>
      </c>
      <c r="C40" s="66" t="s">
        <v>97</v>
      </c>
      <c r="D40" s="66" t="s">
        <v>98</v>
      </c>
      <c r="E40" s="66" t="s">
        <v>135</v>
      </c>
      <c r="F40" s="76">
        <v>150</v>
      </c>
      <c r="G40" s="68">
        <v>0.148366</v>
      </c>
      <c r="H40" s="68">
        <v>0.15064965725968296</v>
      </c>
      <c r="I40" s="69">
        <v>7.1650596661732596E-2</v>
      </c>
      <c r="J40" s="70">
        <v>224</v>
      </c>
      <c r="K40" s="71">
        <v>196</v>
      </c>
      <c r="L40" s="71">
        <v>299</v>
      </c>
      <c r="M40" s="71">
        <v>260</v>
      </c>
      <c r="N40" s="71">
        <v>330</v>
      </c>
      <c r="O40" s="71">
        <v>277</v>
      </c>
      <c r="P40" s="71">
        <v>353</v>
      </c>
      <c r="Q40" s="71">
        <v>310</v>
      </c>
      <c r="R40" s="71">
        <v>324</v>
      </c>
      <c r="S40" s="71">
        <v>397</v>
      </c>
      <c r="T40" s="72">
        <v>365</v>
      </c>
      <c r="U40" s="73">
        <v>312</v>
      </c>
      <c r="V40" s="71">
        <v>258</v>
      </c>
      <c r="W40" s="71">
        <v>372</v>
      </c>
      <c r="X40" s="71">
        <v>393</v>
      </c>
      <c r="Y40" s="71">
        <v>325</v>
      </c>
      <c r="Z40" s="71">
        <v>312</v>
      </c>
      <c r="AA40" s="71">
        <v>258</v>
      </c>
      <c r="AB40" s="74">
        <v>398.04</v>
      </c>
      <c r="AC40" s="71">
        <v>312</v>
      </c>
      <c r="AD40" s="75">
        <v>258</v>
      </c>
      <c r="AE40" s="75"/>
      <c r="AF40" s="62"/>
      <c r="AG40" s="62"/>
    </row>
    <row r="41" spans="1:33" x14ac:dyDescent="0.2">
      <c r="A41" s="64" t="s">
        <v>96</v>
      </c>
      <c r="B41" s="65">
        <f t="shared" si="0"/>
        <v>38</v>
      </c>
      <c r="C41" s="66" t="s">
        <v>97</v>
      </c>
      <c r="D41" s="66" t="s">
        <v>98</v>
      </c>
      <c r="E41" s="66" t="s">
        <v>136</v>
      </c>
      <c r="F41" s="76">
        <v>185</v>
      </c>
      <c r="G41" s="68">
        <v>0.11857314999999999</v>
      </c>
      <c r="H41" s="68">
        <v>0.12140134409770005</v>
      </c>
      <c r="I41" s="69">
        <v>7.177348766061005E-2</v>
      </c>
      <c r="J41" s="70">
        <v>256</v>
      </c>
      <c r="K41" s="71">
        <v>222</v>
      </c>
      <c r="L41" s="71">
        <v>341</v>
      </c>
      <c r="M41" s="71">
        <v>297</v>
      </c>
      <c r="N41" s="71">
        <v>377</v>
      </c>
      <c r="O41" s="71">
        <v>317</v>
      </c>
      <c r="P41" s="71">
        <v>403</v>
      </c>
      <c r="Q41" s="71">
        <v>356</v>
      </c>
      <c r="R41" s="71">
        <v>371</v>
      </c>
      <c r="S41" s="71">
        <v>453</v>
      </c>
      <c r="T41" s="72">
        <v>418</v>
      </c>
      <c r="U41" s="73">
        <v>350</v>
      </c>
      <c r="V41" s="71">
        <v>289</v>
      </c>
      <c r="W41" s="71">
        <v>420</v>
      </c>
      <c r="X41" s="71">
        <v>445</v>
      </c>
      <c r="Y41" s="71">
        <v>369</v>
      </c>
      <c r="Z41" s="71">
        <v>350</v>
      </c>
      <c r="AA41" s="71">
        <v>289</v>
      </c>
      <c r="AB41" s="74">
        <v>449.4</v>
      </c>
      <c r="AC41" s="71">
        <v>350</v>
      </c>
      <c r="AD41" s="75">
        <v>289</v>
      </c>
      <c r="AE41" s="75"/>
      <c r="AF41" s="62"/>
      <c r="AG41" s="62"/>
    </row>
    <row r="42" spans="1:33" x14ac:dyDescent="0.2">
      <c r="A42" s="64" t="s">
        <v>96</v>
      </c>
      <c r="B42" s="65">
        <f t="shared" si="0"/>
        <v>39</v>
      </c>
      <c r="C42" s="66" t="s">
        <v>97</v>
      </c>
      <c r="D42" s="66" t="s">
        <v>98</v>
      </c>
      <c r="E42" s="66" t="s">
        <v>137</v>
      </c>
      <c r="F42" s="76">
        <v>240</v>
      </c>
      <c r="G42" s="68">
        <v>9.021609999999998E-2</v>
      </c>
      <c r="H42" s="68">
        <v>9.3852463534352143E-2</v>
      </c>
      <c r="I42" s="69">
        <v>7.2081313240376088E-2</v>
      </c>
      <c r="J42" s="70">
        <v>299</v>
      </c>
      <c r="K42" s="71">
        <v>258</v>
      </c>
      <c r="L42" s="71">
        <v>401</v>
      </c>
      <c r="M42" s="71">
        <v>351</v>
      </c>
      <c r="N42" s="71">
        <v>447</v>
      </c>
      <c r="O42" s="71">
        <v>374</v>
      </c>
      <c r="P42" s="71">
        <v>475</v>
      </c>
      <c r="Q42" s="71">
        <v>422</v>
      </c>
      <c r="R42" s="71">
        <v>441</v>
      </c>
      <c r="S42" s="71">
        <v>535</v>
      </c>
      <c r="T42" s="72">
        <v>495</v>
      </c>
      <c r="U42" s="73">
        <v>405</v>
      </c>
      <c r="V42" s="71">
        <v>333</v>
      </c>
      <c r="W42" s="71">
        <v>487</v>
      </c>
      <c r="X42" s="71">
        <v>519</v>
      </c>
      <c r="Y42" s="71">
        <v>428</v>
      </c>
      <c r="Z42" s="71">
        <v>405</v>
      </c>
      <c r="AA42" s="71">
        <v>333</v>
      </c>
      <c r="AB42" s="74">
        <v>521.09</v>
      </c>
      <c r="AC42" s="71">
        <v>405</v>
      </c>
      <c r="AD42" s="75">
        <v>333</v>
      </c>
      <c r="AE42" s="75"/>
      <c r="AF42" s="62"/>
      <c r="AG42" s="62"/>
    </row>
    <row r="43" spans="1:33" ht="13.5" thickBot="1" x14ac:dyDescent="0.25">
      <c r="A43" s="77" t="s">
        <v>96</v>
      </c>
      <c r="B43" s="78">
        <f t="shared" si="0"/>
        <v>40</v>
      </c>
      <c r="C43" s="79" t="s">
        <v>97</v>
      </c>
      <c r="D43" s="79" t="s">
        <v>98</v>
      </c>
      <c r="E43" s="79" t="s">
        <v>138</v>
      </c>
      <c r="F43" s="80">
        <v>300</v>
      </c>
      <c r="G43" s="81">
        <v>7.1909649999999992E-2</v>
      </c>
      <c r="H43" s="81">
        <v>7.6336634358515135E-2</v>
      </c>
      <c r="I43" s="82">
        <v>7.252827996469495E-2</v>
      </c>
      <c r="J43" s="70">
        <v>343</v>
      </c>
      <c r="K43" s="71">
        <v>295</v>
      </c>
      <c r="L43" s="71">
        <v>461</v>
      </c>
      <c r="M43" s="71">
        <v>404</v>
      </c>
      <c r="N43" s="71">
        <v>516</v>
      </c>
      <c r="O43" s="71">
        <v>432</v>
      </c>
      <c r="P43" s="71">
        <v>547</v>
      </c>
      <c r="Q43" s="71">
        <v>488</v>
      </c>
      <c r="R43" s="71">
        <v>511</v>
      </c>
      <c r="S43" s="71">
        <v>617</v>
      </c>
      <c r="T43" s="72">
        <v>573</v>
      </c>
      <c r="U43" s="73">
        <v>457</v>
      </c>
      <c r="V43" s="71">
        <v>377</v>
      </c>
      <c r="W43" s="71">
        <v>552</v>
      </c>
      <c r="X43" s="71">
        <v>587</v>
      </c>
      <c r="Y43" s="71">
        <v>484</v>
      </c>
      <c r="Z43" s="71">
        <v>457</v>
      </c>
      <c r="AA43" s="71">
        <v>377</v>
      </c>
      <c r="AB43" s="74">
        <v>590.64</v>
      </c>
      <c r="AC43" s="71">
        <v>457</v>
      </c>
      <c r="AD43" s="75">
        <v>377</v>
      </c>
      <c r="AE43" s="75"/>
      <c r="AF43" s="62"/>
      <c r="AG43" s="62"/>
    </row>
    <row r="44" spans="1:33" ht="13.5" thickTop="1" x14ac:dyDescent="0.2">
      <c r="A44" s="83" t="s">
        <v>96</v>
      </c>
      <c r="B44" s="84">
        <f t="shared" si="0"/>
        <v>41</v>
      </c>
      <c r="C44" s="85" t="s">
        <v>97</v>
      </c>
      <c r="D44" s="85" t="s">
        <v>98</v>
      </c>
      <c r="E44" s="85" t="s">
        <v>139</v>
      </c>
      <c r="F44" s="86">
        <v>1.5</v>
      </c>
      <c r="G44" s="87">
        <v>14.477649999999999</v>
      </c>
      <c r="H44" s="87">
        <v>14.477661591058354</v>
      </c>
      <c r="I44" s="88">
        <v>0.10916977859837489</v>
      </c>
      <c r="J44" s="70">
        <v>14</v>
      </c>
      <c r="K44" s="71">
        <v>13</v>
      </c>
      <c r="L44" s="71">
        <v>17</v>
      </c>
      <c r="M44" s="71">
        <v>15</v>
      </c>
      <c r="N44" s="71">
        <v>19</v>
      </c>
      <c r="O44" s="71">
        <v>16</v>
      </c>
      <c r="P44" s="71">
        <v>18</v>
      </c>
      <c r="Q44" s="71">
        <v>16</v>
      </c>
      <c r="R44" s="71">
        <v>16</v>
      </c>
      <c r="S44" s="71">
        <v>24</v>
      </c>
      <c r="T44" s="72">
        <v>17</v>
      </c>
      <c r="U44" s="73">
        <v>25</v>
      </c>
      <c r="V44" s="71">
        <v>20</v>
      </c>
      <c r="W44" s="71">
        <v>30</v>
      </c>
      <c r="X44" s="71">
        <v>29</v>
      </c>
      <c r="Y44" s="71">
        <v>25</v>
      </c>
      <c r="Z44" s="71">
        <v>25</v>
      </c>
      <c r="AA44" s="71">
        <v>20</v>
      </c>
      <c r="AB44" s="74">
        <v>32.1</v>
      </c>
      <c r="AC44" s="71">
        <v>25</v>
      </c>
      <c r="AD44" s="75">
        <v>20</v>
      </c>
      <c r="AE44" s="75"/>
      <c r="AF44" s="62"/>
      <c r="AG44" s="62"/>
    </row>
    <row r="45" spans="1:33" x14ac:dyDescent="0.2">
      <c r="A45" s="64" t="s">
        <v>96</v>
      </c>
      <c r="B45" s="65">
        <f t="shared" si="0"/>
        <v>42</v>
      </c>
      <c r="C45" s="66" t="s">
        <v>97</v>
      </c>
      <c r="D45" s="66" t="s">
        <v>98</v>
      </c>
      <c r="E45" s="66" t="s">
        <v>140</v>
      </c>
      <c r="F45" s="67">
        <v>2.5</v>
      </c>
      <c r="G45" s="68">
        <v>8.866064999999999</v>
      </c>
      <c r="H45" s="68">
        <v>8.8660870651983252</v>
      </c>
      <c r="I45" s="69">
        <v>0.10049928206384512</v>
      </c>
      <c r="J45" s="70">
        <v>20</v>
      </c>
      <c r="K45" s="71">
        <v>17</v>
      </c>
      <c r="L45" s="71">
        <v>23</v>
      </c>
      <c r="M45" s="71">
        <v>21</v>
      </c>
      <c r="N45" s="71">
        <v>26</v>
      </c>
      <c r="O45" s="71">
        <v>22</v>
      </c>
      <c r="P45" s="71">
        <v>25</v>
      </c>
      <c r="Q45" s="71">
        <v>22</v>
      </c>
      <c r="R45" s="71">
        <v>22</v>
      </c>
      <c r="S45" s="71">
        <v>30</v>
      </c>
      <c r="T45" s="72">
        <v>24</v>
      </c>
      <c r="U45" s="73">
        <v>33</v>
      </c>
      <c r="V45" s="71">
        <v>27</v>
      </c>
      <c r="W45" s="71">
        <v>39</v>
      </c>
      <c r="X45" s="71">
        <v>39</v>
      </c>
      <c r="Y45" s="71">
        <v>34</v>
      </c>
      <c r="Z45" s="71">
        <v>33</v>
      </c>
      <c r="AA45" s="71">
        <v>27</v>
      </c>
      <c r="AB45" s="74">
        <v>41.73</v>
      </c>
      <c r="AC45" s="71">
        <v>33</v>
      </c>
      <c r="AD45" s="75">
        <v>27</v>
      </c>
      <c r="AE45" s="75"/>
      <c r="AF45" s="62"/>
      <c r="AG45" s="62"/>
    </row>
    <row r="46" spans="1:33" x14ac:dyDescent="0.2">
      <c r="A46" s="64" t="s">
        <v>96</v>
      </c>
      <c r="B46" s="65">
        <f t="shared" si="0"/>
        <v>43</v>
      </c>
      <c r="C46" s="66" t="s">
        <v>97</v>
      </c>
      <c r="D46" s="66" t="s">
        <v>98</v>
      </c>
      <c r="E46" s="66" t="s">
        <v>141</v>
      </c>
      <c r="F46" s="76">
        <v>4</v>
      </c>
      <c r="G46" s="68">
        <v>5.5158649999999998</v>
      </c>
      <c r="H46" s="68">
        <v>5.5159004668836973</v>
      </c>
      <c r="I46" s="69">
        <v>0.10049928206384512</v>
      </c>
      <c r="J46" s="70">
        <v>26</v>
      </c>
      <c r="K46" s="71">
        <v>23</v>
      </c>
      <c r="L46" s="71">
        <v>31</v>
      </c>
      <c r="M46" s="71">
        <v>28</v>
      </c>
      <c r="N46" s="71">
        <v>35</v>
      </c>
      <c r="O46" s="71">
        <v>30</v>
      </c>
      <c r="P46" s="71">
        <v>36</v>
      </c>
      <c r="Q46" s="71">
        <v>29</v>
      </c>
      <c r="R46" s="71">
        <v>30</v>
      </c>
      <c r="S46" s="71">
        <v>39</v>
      </c>
      <c r="T46" s="72">
        <v>34</v>
      </c>
      <c r="U46" s="73">
        <v>43</v>
      </c>
      <c r="V46" s="71">
        <v>35</v>
      </c>
      <c r="W46" s="71">
        <v>50</v>
      </c>
      <c r="X46" s="71">
        <v>51</v>
      </c>
      <c r="Y46" s="71">
        <v>44</v>
      </c>
      <c r="Z46" s="71">
        <v>43</v>
      </c>
      <c r="AA46" s="71">
        <v>35</v>
      </c>
      <c r="AB46" s="74">
        <v>53.5</v>
      </c>
      <c r="AC46" s="71">
        <v>43</v>
      </c>
      <c r="AD46" s="75">
        <v>35</v>
      </c>
      <c r="AE46" s="75"/>
      <c r="AF46" s="62"/>
      <c r="AG46" s="62"/>
    </row>
    <row r="47" spans="1:33" x14ac:dyDescent="0.2">
      <c r="A47" s="64" t="s">
        <v>96</v>
      </c>
      <c r="B47" s="65">
        <f t="shared" si="0"/>
        <v>44</v>
      </c>
      <c r="C47" s="66" t="s">
        <v>97</v>
      </c>
      <c r="D47" s="66" t="s">
        <v>98</v>
      </c>
      <c r="E47" s="66" t="s">
        <v>142</v>
      </c>
      <c r="F47" s="76">
        <v>6</v>
      </c>
      <c r="G47" s="68">
        <v>3.6852199999999997</v>
      </c>
      <c r="H47" s="68">
        <v>3.6852793050874668</v>
      </c>
      <c r="I47" s="69">
        <v>9.485401269390166E-2</v>
      </c>
      <c r="J47" s="70">
        <v>33</v>
      </c>
      <c r="K47" s="71">
        <v>30</v>
      </c>
      <c r="L47" s="71">
        <v>40</v>
      </c>
      <c r="M47" s="71">
        <v>36</v>
      </c>
      <c r="N47" s="71">
        <v>44</v>
      </c>
      <c r="O47" s="71">
        <v>37</v>
      </c>
      <c r="P47" s="71">
        <v>46</v>
      </c>
      <c r="Q47" s="71">
        <v>37</v>
      </c>
      <c r="R47" s="71">
        <v>39</v>
      </c>
      <c r="S47" s="71">
        <v>51</v>
      </c>
      <c r="T47" s="72">
        <v>44</v>
      </c>
      <c r="U47" s="73">
        <v>53</v>
      </c>
      <c r="V47" s="71">
        <v>44</v>
      </c>
      <c r="W47" s="71">
        <v>63</v>
      </c>
      <c r="X47" s="71">
        <v>65</v>
      </c>
      <c r="Y47" s="71">
        <v>55</v>
      </c>
      <c r="Z47" s="71">
        <v>53</v>
      </c>
      <c r="AA47" s="71">
        <v>44</v>
      </c>
      <c r="AB47" s="74">
        <v>67.41</v>
      </c>
      <c r="AC47" s="71">
        <v>53</v>
      </c>
      <c r="AD47" s="75">
        <v>44</v>
      </c>
      <c r="AE47" s="75"/>
      <c r="AF47" s="62"/>
      <c r="AG47" s="62"/>
    </row>
    <row r="48" spans="1:33" x14ac:dyDescent="0.2">
      <c r="A48" s="64" t="s">
        <v>96</v>
      </c>
      <c r="B48" s="65">
        <f t="shared" si="0"/>
        <v>45</v>
      </c>
      <c r="C48" s="66" t="s">
        <v>97</v>
      </c>
      <c r="D48" s="66" t="s">
        <v>98</v>
      </c>
      <c r="E48" s="66" t="s">
        <v>143</v>
      </c>
      <c r="F48" s="76">
        <v>10</v>
      </c>
      <c r="G48" s="68">
        <v>2.1895949999999997</v>
      </c>
      <c r="H48" s="68">
        <v>2.1897078322408987</v>
      </c>
      <c r="I48" s="69">
        <v>8.9056541903121136E-2</v>
      </c>
      <c r="J48" s="70">
        <v>45</v>
      </c>
      <c r="K48" s="71">
        <v>40</v>
      </c>
      <c r="L48" s="71">
        <v>55</v>
      </c>
      <c r="M48" s="71">
        <v>50</v>
      </c>
      <c r="N48" s="71">
        <v>61</v>
      </c>
      <c r="O48" s="71">
        <v>52</v>
      </c>
      <c r="P48" s="71">
        <v>64</v>
      </c>
      <c r="Q48" s="71">
        <v>52</v>
      </c>
      <c r="R48" s="71">
        <v>55</v>
      </c>
      <c r="S48" s="71">
        <v>70</v>
      </c>
      <c r="T48" s="72">
        <v>62</v>
      </c>
      <c r="U48" s="73">
        <v>71</v>
      </c>
      <c r="V48" s="71">
        <v>58</v>
      </c>
      <c r="W48" s="71">
        <v>84</v>
      </c>
      <c r="X48" s="71">
        <v>88</v>
      </c>
      <c r="Y48" s="71">
        <v>74</v>
      </c>
      <c r="Z48" s="71">
        <v>71</v>
      </c>
      <c r="AA48" s="71">
        <v>58</v>
      </c>
      <c r="AB48" s="74">
        <v>89.88</v>
      </c>
      <c r="AC48" s="71">
        <v>71</v>
      </c>
      <c r="AD48" s="75">
        <v>58</v>
      </c>
      <c r="AE48" s="75"/>
      <c r="AF48" s="62"/>
      <c r="AG48" s="62"/>
    </row>
    <row r="49" spans="1:33" x14ac:dyDescent="0.2">
      <c r="A49" s="64" t="s">
        <v>96</v>
      </c>
      <c r="B49" s="65">
        <f t="shared" si="0"/>
        <v>46</v>
      </c>
      <c r="C49" s="66" t="s">
        <v>97</v>
      </c>
      <c r="D49" s="66" t="s">
        <v>98</v>
      </c>
      <c r="E49" s="66" t="s">
        <v>144</v>
      </c>
      <c r="F49" s="76">
        <v>16</v>
      </c>
      <c r="G49" s="68">
        <v>1.3759749999999997</v>
      </c>
      <c r="H49" s="68">
        <v>1.3761744972502383</v>
      </c>
      <c r="I49" s="69">
        <v>8.4373866181487053E-2</v>
      </c>
      <c r="J49" s="70">
        <v>60</v>
      </c>
      <c r="K49" s="71">
        <v>54</v>
      </c>
      <c r="L49" s="71">
        <v>74</v>
      </c>
      <c r="M49" s="71">
        <v>66</v>
      </c>
      <c r="N49" s="71">
        <v>82</v>
      </c>
      <c r="O49" s="71">
        <v>70</v>
      </c>
      <c r="P49" s="71">
        <v>86</v>
      </c>
      <c r="Q49" s="71">
        <v>71</v>
      </c>
      <c r="R49" s="71">
        <v>74</v>
      </c>
      <c r="S49" s="71">
        <v>96</v>
      </c>
      <c r="T49" s="72">
        <v>84</v>
      </c>
      <c r="U49" s="73">
        <v>91</v>
      </c>
      <c r="V49" s="71">
        <v>75</v>
      </c>
      <c r="W49" s="71">
        <v>108</v>
      </c>
      <c r="X49" s="71">
        <v>112</v>
      </c>
      <c r="Y49" s="71">
        <v>95</v>
      </c>
      <c r="Z49" s="71">
        <v>91</v>
      </c>
      <c r="AA49" s="71">
        <v>75</v>
      </c>
      <c r="AB49" s="74">
        <v>115.56</v>
      </c>
      <c r="AC49" s="71">
        <v>91</v>
      </c>
      <c r="AD49" s="75">
        <v>75</v>
      </c>
      <c r="AE49" s="75"/>
      <c r="AF49" s="62"/>
      <c r="AG49" s="62"/>
    </row>
    <row r="50" spans="1:33" x14ac:dyDescent="0.2">
      <c r="A50" s="64" t="s">
        <v>96</v>
      </c>
      <c r="B50" s="65">
        <f t="shared" si="0"/>
        <v>47</v>
      </c>
      <c r="C50" s="66" t="s">
        <v>97</v>
      </c>
      <c r="D50" s="66" t="s">
        <v>98</v>
      </c>
      <c r="E50" s="66" t="s">
        <v>145</v>
      </c>
      <c r="F50" s="76">
        <v>25</v>
      </c>
      <c r="G50" s="68">
        <v>0.86985549999999989</v>
      </c>
      <c r="H50" s="68">
        <v>0.87019170413633073</v>
      </c>
      <c r="I50" s="69">
        <v>8.1664324021390247E-2</v>
      </c>
      <c r="J50" s="70">
        <v>78</v>
      </c>
      <c r="K50" s="71">
        <v>70</v>
      </c>
      <c r="L50" s="71">
        <v>97</v>
      </c>
      <c r="M50" s="71">
        <v>83</v>
      </c>
      <c r="N50" s="71">
        <v>103</v>
      </c>
      <c r="O50" s="71">
        <v>88</v>
      </c>
      <c r="P50" s="71">
        <v>114</v>
      </c>
      <c r="Q50" s="71">
        <v>96</v>
      </c>
      <c r="R50" s="71">
        <v>99</v>
      </c>
      <c r="S50" s="71">
        <v>127</v>
      </c>
      <c r="T50" s="72">
        <v>113</v>
      </c>
      <c r="U50" s="73">
        <v>117</v>
      </c>
      <c r="V50" s="71">
        <v>96</v>
      </c>
      <c r="W50" s="71">
        <v>140</v>
      </c>
      <c r="X50" s="71">
        <v>144</v>
      </c>
      <c r="Y50" s="71">
        <v>123</v>
      </c>
      <c r="Z50" s="71">
        <v>117</v>
      </c>
      <c r="AA50" s="71">
        <v>96</v>
      </c>
      <c r="AB50" s="74">
        <v>149.80000000000001</v>
      </c>
      <c r="AC50" s="71">
        <v>117</v>
      </c>
      <c r="AD50" s="75">
        <v>96</v>
      </c>
      <c r="AE50" s="75"/>
      <c r="AF50" s="62"/>
      <c r="AG50" s="62"/>
    </row>
    <row r="51" spans="1:33" x14ac:dyDescent="0.2">
      <c r="A51" s="64" t="s">
        <v>96</v>
      </c>
      <c r="B51" s="65">
        <f t="shared" si="0"/>
        <v>48</v>
      </c>
      <c r="C51" s="66" t="s">
        <v>97</v>
      </c>
      <c r="D51" s="66" t="s">
        <v>98</v>
      </c>
      <c r="E51" s="66" t="s">
        <v>146</v>
      </c>
      <c r="F51" s="76">
        <v>35</v>
      </c>
      <c r="G51" s="68">
        <v>0.62696600000000002</v>
      </c>
      <c r="H51" s="68">
        <v>0.62745862876354186</v>
      </c>
      <c r="I51" s="69">
        <v>7.9381842948813175E-2</v>
      </c>
      <c r="J51" s="70">
        <v>97</v>
      </c>
      <c r="K51" s="71">
        <v>86</v>
      </c>
      <c r="L51" s="71">
        <v>120</v>
      </c>
      <c r="M51" s="71">
        <v>103</v>
      </c>
      <c r="N51" s="71">
        <v>129</v>
      </c>
      <c r="O51" s="71">
        <v>110</v>
      </c>
      <c r="P51" s="71">
        <v>141</v>
      </c>
      <c r="Q51" s="71">
        <v>119</v>
      </c>
      <c r="R51" s="71">
        <v>124</v>
      </c>
      <c r="S51" s="71">
        <v>157</v>
      </c>
      <c r="T51" s="72">
        <v>141</v>
      </c>
      <c r="U51" s="73">
        <v>140</v>
      </c>
      <c r="V51" s="71">
        <v>115</v>
      </c>
      <c r="W51" s="71">
        <v>168</v>
      </c>
      <c r="X51" s="71">
        <v>173</v>
      </c>
      <c r="Y51" s="71">
        <v>147</v>
      </c>
      <c r="Z51" s="71">
        <v>140</v>
      </c>
      <c r="AA51" s="71">
        <v>115</v>
      </c>
      <c r="AB51" s="74">
        <v>179.76</v>
      </c>
      <c r="AC51" s="71">
        <v>140</v>
      </c>
      <c r="AD51" s="75">
        <v>115</v>
      </c>
      <c r="AE51" s="75"/>
      <c r="AF51" s="62"/>
      <c r="AG51" s="62"/>
    </row>
    <row r="52" spans="1:33" x14ac:dyDescent="0.2">
      <c r="A52" s="64" t="s">
        <v>96</v>
      </c>
      <c r="B52" s="65">
        <f t="shared" si="0"/>
        <v>49</v>
      </c>
      <c r="C52" s="66" t="s">
        <v>97</v>
      </c>
      <c r="D52" s="66" t="s">
        <v>98</v>
      </c>
      <c r="E52" s="66" t="s">
        <v>147</v>
      </c>
      <c r="F52" s="76">
        <v>50</v>
      </c>
      <c r="G52" s="68">
        <v>0.4630455</v>
      </c>
      <c r="H52" s="68">
        <v>0.46372757862280595</v>
      </c>
      <c r="I52" s="69">
        <v>7.5743319872544013E-2</v>
      </c>
      <c r="J52" s="70">
        <v>116</v>
      </c>
      <c r="K52" s="71">
        <v>103</v>
      </c>
      <c r="L52" s="71">
        <v>146</v>
      </c>
      <c r="M52" s="71">
        <v>125</v>
      </c>
      <c r="N52" s="71">
        <v>157</v>
      </c>
      <c r="O52" s="71">
        <v>133</v>
      </c>
      <c r="P52" s="71">
        <v>171</v>
      </c>
      <c r="Q52" s="71">
        <v>145</v>
      </c>
      <c r="R52" s="71">
        <v>151</v>
      </c>
      <c r="S52" s="71">
        <v>191</v>
      </c>
      <c r="T52" s="72">
        <v>171</v>
      </c>
      <c r="U52" s="73">
        <v>166</v>
      </c>
      <c r="V52" s="71">
        <v>137</v>
      </c>
      <c r="W52" s="71">
        <v>198</v>
      </c>
      <c r="X52" s="71">
        <v>207</v>
      </c>
      <c r="Y52" s="71">
        <v>173</v>
      </c>
      <c r="Z52" s="71">
        <v>166</v>
      </c>
      <c r="AA52" s="71">
        <v>137</v>
      </c>
      <c r="AB52" s="74">
        <v>211.86</v>
      </c>
      <c r="AC52" s="71">
        <v>166</v>
      </c>
      <c r="AD52" s="75">
        <v>137</v>
      </c>
      <c r="AE52" s="75"/>
      <c r="AF52" s="62"/>
      <c r="AG52" s="62"/>
    </row>
    <row r="53" spans="1:33" x14ac:dyDescent="0.2">
      <c r="A53" s="64" t="s">
        <v>96</v>
      </c>
      <c r="B53" s="65">
        <f t="shared" si="0"/>
        <v>50</v>
      </c>
      <c r="C53" s="66" t="s">
        <v>97</v>
      </c>
      <c r="D53" s="66" t="s">
        <v>98</v>
      </c>
      <c r="E53" s="66" t="s">
        <v>148</v>
      </c>
      <c r="F53" s="76">
        <v>70</v>
      </c>
      <c r="G53" s="68">
        <v>0.320662</v>
      </c>
      <c r="H53" s="68">
        <v>0.32169218692074952</v>
      </c>
      <c r="I53" s="69">
        <v>7.3874631378833724E-2</v>
      </c>
      <c r="J53" s="70">
        <v>146</v>
      </c>
      <c r="K53" s="71">
        <v>130</v>
      </c>
      <c r="L53" s="71">
        <v>185</v>
      </c>
      <c r="M53" s="71">
        <v>160</v>
      </c>
      <c r="N53" s="71">
        <v>202</v>
      </c>
      <c r="O53" s="71">
        <v>170</v>
      </c>
      <c r="P53" s="71">
        <v>218</v>
      </c>
      <c r="Q53" s="71">
        <v>188</v>
      </c>
      <c r="R53" s="71">
        <v>196</v>
      </c>
      <c r="S53" s="71">
        <v>244</v>
      </c>
      <c r="T53" s="72">
        <v>221</v>
      </c>
      <c r="U53" s="73">
        <v>205</v>
      </c>
      <c r="V53" s="71">
        <v>169</v>
      </c>
      <c r="W53" s="71">
        <v>243</v>
      </c>
      <c r="X53" s="71">
        <v>254</v>
      </c>
      <c r="Y53" s="71">
        <v>211</v>
      </c>
      <c r="Z53" s="71">
        <v>205</v>
      </c>
      <c r="AA53" s="71">
        <v>169</v>
      </c>
      <c r="AB53" s="74">
        <v>260.01</v>
      </c>
      <c r="AC53" s="71">
        <v>205</v>
      </c>
      <c r="AD53" s="75">
        <v>169</v>
      </c>
      <c r="AE53" s="75"/>
      <c r="AF53" s="62"/>
      <c r="AG53" s="62"/>
    </row>
    <row r="54" spans="1:33" x14ac:dyDescent="0.2">
      <c r="A54" s="64" t="s">
        <v>96</v>
      </c>
      <c r="B54" s="65">
        <f t="shared" si="0"/>
        <v>51</v>
      </c>
      <c r="C54" s="66" t="s">
        <v>97</v>
      </c>
      <c r="D54" s="66" t="s">
        <v>98</v>
      </c>
      <c r="E54" s="66" t="s">
        <v>149</v>
      </c>
      <c r="F54" s="76">
        <v>95</v>
      </c>
      <c r="G54" s="68">
        <v>0.23092449999999998</v>
      </c>
      <c r="H54" s="68">
        <v>0.23235158568390818</v>
      </c>
      <c r="I54" s="69">
        <v>7.3868632400404699E-2</v>
      </c>
      <c r="J54" s="70">
        <v>175</v>
      </c>
      <c r="K54" s="71">
        <v>156</v>
      </c>
      <c r="L54" s="71">
        <v>224</v>
      </c>
      <c r="M54" s="71">
        <v>194</v>
      </c>
      <c r="N54" s="71">
        <v>245</v>
      </c>
      <c r="O54" s="71">
        <v>207</v>
      </c>
      <c r="P54" s="71">
        <v>264</v>
      </c>
      <c r="Q54" s="71">
        <v>230</v>
      </c>
      <c r="R54" s="71">
        <v>239</v>
      </c>
      <c r="S54" s="71">
        <v>297</v>
      </c>
      <c r="T54" s="72">
        <v>271</v>
      </c>
      <c r="U54" s="73">
        <v>242</v>
      </c>
      <c r="V54" s="71">
        <v>201</v>
      </c>
      <c r="W54" s="71">
        <v>291</v>
      </c>
      <c r="X54" s="71">
        <v>306</v>
      </c>
      <c r="Y54" s="71">
        <v>254</v>
      </c>
      <c r="Z54" s="71">
        <v>242</v>
      </c>
      <c r="AA54" s="71">
        <v>201</v>
      </c>
      <c r="AB54" s="74">
        <v>311.37</v>
      </c>
      <c r="AC54" s="71">
        <v>242</v>
      </c>
      <c r="AD54" s="75">
        <v>201</v>
      </c>
      <c r="AE54" s="75"/>
      <c r="AF54" s="62"/>
      <c r="AG54" s="62"/>
    </row>
    <row r="55" spans="1:33" x14ac:dyDescent="0.2">
      <c r="A55" s="64" t="s">
        <v>96</v>
      </c>
      <c r="B55" s="65">
        <f t="shared" si="0"/>
        <v>52</v>
      </c>
      <c r="C55" s="66" t="s">
        <v>97</v>
      </c>
      <c r="D55" s="66" t="s">
        <v>98</v>
      </c>
      <c r="E55" s="66" t="s">
        <v>150</v>
      </c>
      <c r="F55" s="76">
        <v>120</v>
      </c>
      <c r="G55" s="68">
        <v>0.18306449999999999</v>
      </c>
      <c r="H55" s="68">
        <v>0.18492276556830545</v>
      </c>
      <c r="I55" s="69">
        <v>7.2482258471696551E-2</v>
      </c>
      <c r="J55" s="70">
        <v>202</v>
      </c>
      <c r="K55" s="71">
        <v>179</v>
      </c>
      <c r="L55" s="71">
        <v>260</v>
      </c>
      <c r="M55" s="71">
        <v>225</v>
      </c>
      <c r="N55" s="71">
        <v>285</v>
      </c>
      <c r="O55" s="71">
        <v>240</v>
      </c>
      <c r="P55" s="71">
        <v>306</v>
      </c>
      <c r="Q55" s="71">
        <v>268</v>
      </c>
      <c r="R55" s="71">
        <v>279</v>
      </c>
      <c r="S55" s="71">
        <v>345</v>
      </c>
      <c r="T55" s="72">
        <v>315</v>
      </c>
      <c r="U55" s="73">
        <v>276</v>
      </c>
      <c r="V55" s="71">
        <v>228</v>
      </c>
      <c r="W55" s="71">
        <v>331</v>
      </c>
      <c r="X55" s="71">
        <v>350</v>
      </c>
      <c r="Y55" s="71">
        <v>290</v>
      </c>
      <c r="Z55" s="71">
        <v>276</v>
      </c>
      <c r="AA55" s="71">
        <v>228</v>
      </c>
      <c r="AB55" s="74">
        <v>354.17</v>
      </c>
      <c r="AC55" s="71">
        <v>276</v>
      </c>
      <c r="AD55" s="75">
        <v>228</v>
      </c>
      <c r="AE55" s="75"/>
      <c r="AF55" s="62"/>
      <c r="AG55" s="62"/>
    </row>
    <row r="56" spans="1:33" x14ac:dyDescent="0.2">
      <c r="A56" s="64" t="s">
        <v>96</v>
      </c>
      <c r="B56" s="65">
        <f t="shared" si="0"/>
        <v>53</v>
      </c>
      <c r="C56" s="66" t="s">
        <v>97</v>
      </c>
      <c r="D56" s="66" t="s">
        <v>98</v>
      </c>
      <c r="E56" s="66" t="s">
        <v>151</v>
      </c>
      <c r="F56" s="76">
        <v>150</v>
      </c>
      <c r="G56" s="68">
        <v>0.148366</v>
      </c>
      <c r="H56" s="68">
        <v>0.15064965725968296</v>
      </c>
      <c r="I56" s="69">
        <v>7.1650596661732596E-2</v>
      </c>
      <c r="J56" s="70">
        <v>224</v>
      </c>
      <c r="K56" s="71">
        <v>196</v>
      </c>
      <c r="L56" s="71">
        <v>299</v>
      </c>
      <c r="M56" s="71">
        <v>260</v>
      </c>
      <c r="N56" s="71">
        <v>330</v>
      </c>
      <c r="O56" s="71">
        <v>277</v>
      </c>
      <c r="P56" s="71">
        <v>353</v>
      </c>
      <c r="Q56" s="71">
        <v>310</v>
      </c>
      <c r="R56" s="71">
        <v>324</v>
      </c>
      <c r="S56" s="71">
        <v>397</v>
      </c>
      <c r="T56" s="72">
        <v>365</v>
      </c>
      <c r="U56" s="73">
        <v>312</v>
      </c>
      <c r="V56" s="71">
        <v>258</v>
      </c>
      <c r="W56" s="71">
        <v>372</v>
      </c>
      <c r="X56" s="71">
        <v>393</v>
      </c>
      <c r="Y56" s="71">
        <v>325</v>
      </c>
      <c r="Z56" s="71">
        <v>312</v>
      </c>
      <c r="AA56" s="71">
        <v>258</v>
      </c>
      <c r="AB56" s="74">
        <v>398.04</v>
      </c>
      <c r="AC56" s="71">
        <v>312</v>
      </c>
      <c r="AD56" s="75">
        <v>258</v>
      </c>
      <c r="AE56" s="75"/>
      <c r="AF56" s="62"/>
      <c r="AG56" s="62"/>
    </row>
    <row r="57" spans="1:33" x14ac:dyDescent="0.2">
      <c r="A57" s="64" t="s">
        <v>96</v>
      </c>
      <c r="B57" s="65">
        <f t="shared" si="0"/>
        <v>54</v>
      </c>
      <c r="C57" s="66" t="s">
        <v>97</v>
      </c>
      <c r="D57" s="66" t="s">
        <v>98</v>
      </c>
      <c r="E57" s="66" t="s">
        <v>152</v>
      </c>
      <c r="F57" s="76">
        <v>185</v>
      </c>
      <c r="G57" s="68">
        <v>0.11857314999999999</v>
      </c>
      <c r="H57" s="68">
        <v>0.12140134409770005</v>
      </c>
      <c r="I57" s="69">
        <v>7.177348766061005E-2</v>
      </c>
      <c r="J57" s="70">
        <v>256</v>
      </c>
      <c r="K57" s="71">
        <v>222</v>
      </c>
      <c r="L57" s="71">
        <v>341</v>
      </c>
      <c r="M57" s="71">
        <v>297</v>
      </c>
      <c r="N57" s="71">
        <v>377</v>
      </c>
      <c r="O57" s="71">
        <v>317</v>
      </c>
      <c r="P57" s="71">
        <v>403</v>
      </c>
      <c r="Q57" s="71">
        <v>356</v>
      </c>
      <c r="R57" s="71">
        <v>371</v>
      </c>
      <c r="S57" s="71">
        <v>453</v>
      </c>
      <c r="T57" s="72">
        <v>418</v>
      </c>
      <c r="U57" s="73">
        <v>350</v>
      </c>
      <c r="V57" s="71">
        <v>289</v>
      </c>
      <c r="W57" s="71">
        <v>420</v>
      </c>
      <c r="X57" s="71">
        <v>445</v>
      </c>
      <c r="Y57" s="71">
        <v>369</v>
      </c>
      <c r="Z57" s="71">
        <v>350</v>
      </c>
      <c r="AA57" s="71">
        <v>289</v>
      </c>
      <c r="AB57" s="74">
        <v>449.4</v>
      </c>
      <c r="AC57" s="71">
        <v>350</v>
      </c>
      <c r="AD57" s="75">
        <v>289</v>
      </c>
      <c r="AE57" s="75"/>
      <c r="AF57" s="62"/>
      <c r="AG57" s="62"/>
    </row>
    <row r="58" spans="1:33" x14ac:dyDescent="0.2">
      <c r="A58" s="64" t="s">
        <v>96</v>
      </c>
      <c r="B58" s="65">
        <f t="shared" si="0"/>
        <v>55</v>
      </c>
      <c r="C58" s="66" t="s">
        <v>97</v>
      </c>
      <c r="D58" s="66" t="s">
        <v>98</v>
      </c>
      <c r="E58" s="66" t="s">
        <v>153</v>
      </c>
      <c r="F58" s="76">
        <v>240</v>
      </c>
      <c r="G58" s="68">
        <v>9.021609999999998E-2</v>
      </c>
      <c r="H58" s="68">
        <v>9.3852463534352143E-2</v>
      </c>
      <c r="I58" s="69">
        <v>7.2081313240376088E-2</v>
      </c>
      <c r="J58" s="70">
        <v>299</v>
      </c>
      <c r="K58" s="71">
        <v>258</v>
      </c>
      <c r="L58" s="71">
        <v>401</v>
      </c>
      <c r="M58" s="71">
        <v>351</v>
      </c>
      <c r="N58" s="71">
        <v>447</v>
      </c>
      <c r="O58" s="71">
        <v>374</v>
      </c>
      <c r="P58" s="71">
        <v>475</v>
      </c>
      <c r="Q58" s="71">
        <v>422</v>
      </c>
      <c r="R58" s="71">
        <v>441</v>
      </c>
      <c r="S58" s="71">
        <v>535</v>
      </c>
      <c r="T58" s="72">
        <v>495</v>
      </c>
      <c r="U58" s="73">
        <v>405</v>
      </c>
      <c r="V58" s="71">
        <v>333</v>
      </c>
      <c r="W58" s="71">
        <v>487</v>
      </c>
      <c r="X58" s="71">
        <v>519</v>
      </c>
      <c r="Y58" s="71">
        <v>428</v>
      </c>
      <c r="Z58" s="71">
        <v>405</v>
      </c>
      <c r="AA58" s="71">
        <v>333</v>
      </c>
      <c r="AB58" s="74">
        <v>521.09</v>
      </c>
      <c r="AC58" s="71">
        <v>405</v>
      </c>
      <c r="AD58" s="75">
        <v>333</v>
      </c>
      <c r="AE58" s="75"/>
      <c r="AF58" s="62"/>
      <c r="AG58" s="62"/>
    </row>
    <row r="59" spans="1:33" ht="13.5" thickBot="1" x14ac:dyDescent="0.25">
      <c r="A59" s="77" t="s">
        <v>96</v>
      </c>
      <c r="B59" s="89">
        <f t="shared" si="0"/>
        <v>56</v>
      </c>
      <c r="C59" s="79" t="s">
        <v>97</v>
      </c>
      <c r="D59" s="79" t="s">
        <v>98</v>
      </c>
      <c r="E59" s="79" t="s">
        <v>154</v>
      </c>
      <c r="F59" s="80">
        <v>300</v>
      </c>
      <c r="G59" s="81">
        <v>7.1909649999999992E-2</v>
      </c>
      <c r="H59" s="81">
        <v>7.6336634358515135E-2</v>
      </c>
      <c r="I59" s="82">
        <v>7.252827996469495E-2</v>
      </c>
      <c r="J59" s="70">
        <v>343</v>
      </c>
      <c r="K59" s="71">
        <v>295</v>
      </c>
      <c r="L59" s="71">
        <v>461</v>
      </c>
      <c r="M59" s="71">
        <v>404</v>
      </c>
      <c r="N59" s="71">
        <v>516</v>
      </c>
      <c r="O59" s="71">
        <v>432</v>
      </c>
      <c r="P59" s="71">
        <v>547</v>
      </c>
      <c r="Q59" s="71">
        <v>488</v>
      </c>
      <c r="R59" s="71">
        <v>511</v>
      </c>
      <c r="S59" s="71">
        <v>617</v>
      </c>
      <c r="T59" s="72">
        <v>573</v>
      </c>
      <c r="U59" s="73">
        <v>457</v>
      </c>
      <c r="V59" s="71">
        <v>377</v>
      </c>
      <c r="W59" s="71">
        <v>552</v>
      </c>
      <c r="X59" s="71">
        <v>587</v>
      </c>
      <c r="Y59" s="71">
        <v>484</v>
      </c>
      <c r="Z59" s="71">
        <v>457</v>
      </c>
      <c r="AA59" s="71">
        <v>377</v>
      </c>
      <c r="AB59" s="74">
        <v>590.64</v>
      </c>
      <c r="AC59" s="71">
        <v>457</v>
      </c>
      <c r="AD59" s="75">
        <v>377</v>
      </c>
      <c r="AE59" s="75"/>
      <c r="AF59" s="62"/>
      <c r="AG59" s="62"/>
    </row>
    <row r="60" spans="1:33" ht="13.5" thickTop="1" x14ac:dyDescent="0.2">
      <c r="A60" s="91" t="s">
        <v>96</v>
      </c>
      <c r="B60" s="92">
        <f>B59+1</f>
        <v>57</v>
      </c>
      <c r="C60" s="92" t="s">
        <v>97</v>
      </c>
      <c r="D60" s="92" t="s">
        <v>155</v>
      </c>
      <c r="E60" s="92" t="s">
        <v>105</v>
      </c>
      <c r="F60" s="93">
        <v>25</v>
      </c>
      <c r="G60" s="94">
        <v>1.4418</v>
      </c>
      <c r="H60" s="94">
        <v>1.4419431037126327</v>
      </c>
      <c r="I60" s="95">
        <v>0.15573080730754291</v>
      </c>
      <c r="J60" s="70">
        <v>62</v>
      </c>
      <c r="K60" s="71">
        <v>54</v>
      </c>
      <c r="L60" s="71">
        <v>72</v>
      </c>
      <c r="M60" s="71">
        <v>64</v>
      </c>
      <c r="N60" s="71">
        <v>77</v>
      </c>
      <c r="O60" s="71">
        <v>68</v>
      </c>
      <c r="P60" s="71">
        <v>85</v>
      </c>
      <c r="Q60" s="71">
        <v>73</v>
      </c>
      <c r="R60" s="71">
        <v>76</v>
      </c>
      <c r="S60" s="71">
        <v>97</v>
      </c>
      <c r="T60" s="72">
        <v>86</v>
      </c>
      <c r="U60" s="73">
        <v>90</v>
      </c>
      <c r="V60" s="71">
        <v>74</v>
      </c>
      <c r="W60" s="71">
        <v>109</v>
      </c>
      <c r="X60" s="71">
        <v>112</v>
      </c>
      <c r="Y60" s="71">
        <v>94</v>
      </c>
      <c r="Z60" s="71">
        <v>90</v>
      </c>
      <c r="AA60" s="71">
        <v>74</v>
      </c>
      <c r="AB60" s="74">
        <v>116.63</v>
      </c>
      <c r="AC60" s="71">
        <v>90</v>
      </c>
      <c r="AD60" s="75">
        <v>74</v>
      </c>
      <c r="AE60" s="75"/>
      <c r="AF60" s="62"/>
      <c r="AG60" s="62"/>
    </row>
    <row r="61" spans="1:33" x14ac:dyDescent="0.2">
      <c r="A61" s="96" t="s">
        <v>96</v>
      </c>
      <c r="B61" s="97">
        <f t="shared" ref="B61:B91" si="1">B60+1</f>
        <v>58</v>
      </c>
      <c r="C61" s="97" t="s">
        <v>97</v>
      </c>
      <c r="D61" s="97" t="s">
        <v>155</v>
      </c>
      <c r="E61" s="97" t="s">
        <v>106</v>
      </c>
      <c r="F61" s="98">
        <v>35</v>
      </c>
      <c r="G61" s="99">
        <v>1.042902</v>
      </c>
      <c r="H61" s="99">
        <v>1.0431158787795767</v>
      </c>
      <c r="I61" s="100">
        <v>0.15185357914401543</v>
      </c>
      <c r="J61" s="70">
        <v>75</v>
      </c>
      <c r="K61" s="71">
        <v>67</v>
      </c>
      <c r="L61" s="71">
        <v>90</v>
      </c>
      <c r="M61" s="71">
        <v>78</v>
      </c>
      <c r="N61" s="71">
        <v>97</v>
      </c>
      <c r="O61" s="71">
        <v>84</v>
      </c>
      <c r="P61" s="71">
        <v>106</v>
      </c>
      <c r="Q61" s="71">
        <v>91</v>
      </c>
      <c r="R61" s="71">
        <v>95</v>
      </c>
      <c r="S61" s="71">
        <v>121</v>
      </c>
      <c r="T61" s="72">
        <v>108</v>
      </c>
      <c r="U61" s="73">
        <v>108</v>
      </c>
      <c r="V61" s="71">
        <v>90</v>
      </c>
      <c r="W61" s="71">
        <v>130</v>
      </c>
      <c r="X61" s="71">
        <v>134</v>
      </c>
      <c r="Y61" s="71">
        <v>113</v>
      </c>
      <c r="Z61" s="71">
        <v>108</v>
      </c>
      <c r="AA61" s="71">
        <v>90</v>
      </c>
      <c r="AB61" s="74">
        <v>139.1</v>
      </c>
      <c r="AC61" s="71">
        <v>106</v>
      </c>
      <c r="AD61" s="75">
        <v>90</v>
      </c>
      <c r="AE61" s="75"/>
      <c r="AF61" s="62"/>
      <c r="AG61" s="62"/>
    </row>
    <row r="62" spans="1:33" x14ac:dyDescent="0.2">
      <c r="A62" s="96" t="s">
        <v>96</v>
      </c>
      <c r="B62" s="97">
        <f t="shared" si="1"/>
        <v>59</v>
      </c>
      <c r="C62" s="97" t="s">
        <v>97</v>
      </c>
      <c r="D62" s="97" t="s">
        <v>155</v>
      </c>
      <c r="E62" s="97" t="s">
        <v>107</v>
      </c>
      <c r="F62" s="98">
        <v>50</v>
      </c>
      <c r="G62" s="99">
        <v>0.77016150000000005</v>
      </c>
      <c r="H62" s="99">
        <v>0.77047269242968586</v>
      </c>
      <c r="I62" s="100">
        <v>0.14573796611900394</v>
      </c>
      <c r="J62" s="70">
        <v>90</v>
      </c>
      <c r="K62" s="71">
        <v>80</v>
      </c>
      <c r="L62" s="71">
        <v>109</v>
      </c>
      <c r="M62" s="71">
        <v>96</v>
      </c>
      <c r="N62" s="71">
        <v>117</v>
      </c>
      <c r="O62" s="71">
        <v>102</v>
      </c>
      <c r="P62" s="71">
        <v>130</v>
      </c>
      <c r="Q62" s="71">
        <v>111</v>
      </c>
      <c r="R62" s="71">
        <v>116</v>
      </c>
      <c r="S62" s="71">
        <v>147</v>
      </c>
      <c r="T62" s="72">
        <v>132</v>
      </c>
      <c r="U62" s="73">
        <v>127</v>
      </c>
      <c r="V62" s="71">
        <v>105</v>
      </c>
      <c r="W62" s="71">
        <v>153</v>
      </c>
      <c r="X62" s="71">
        <v>161</v>
      </c>
      <c r="Y62" s="71">
        <v>135</v>
      </c>
      <c r="Z62" s="71">
        <v>127</v>
      </c>
      <c r="AA62" s="71">
        <v>105</v>
      </c>
      <c r="AB62" s="74">
        <v>163.71</v>
      </c>
      <c r="AC62" s="71">
        <v>127</v>
      </c>
      <c r="AD62" s="75">
        <v>105</v>
      </c>
      <c r="AE62" s="75"/>
      <c r="AF62" s="62"/>
      <c r="AG62" s="62"/>
    </row>
    <row r="63" spans="1:33" x14ac:dyDescent="0.2">
      <c r="A63" s="96" t="s">
        <v>96</v>
      </c>
      <c r="B63" s="97">
        <f t="shared" si="1"/>
        <v>60</v>
      </c>
      <c r="C63" s="97" t="s">
        <v>97</v>
      </c>
      <c r="D63" s="97" t="s">
        <v>155</v>
      </c>
      <c r="E63" s="97" t="s">
        <v>108</v>
      </c>
      <c r="F63" s="98">
        <v>70</v>
      </c>
      <c r="G63" s="99">
        <v>0.53226450000000003</v>
      </c>
      <c r="H63" s="99">
        <v>0.53274644944795235</v>
      </c>
      <c r="I63" s="100">
        <v>0.14261988940144904</v>
      </c>
      <c r="J63" s="70">
        <v>114</v>
      </c>
      <c r="K63" s="71">
        <v>101</v>
      </c>
      <c r="L63" s="71">
        <v>139</v>
      </c>
      <c r="M63" s="71">
        <v>122</v>
      </c>
      <c r="N63" s="71">
        <v>151</v>
      </c>
      <c r="O63" s="71">
        <v>131</v>
      </c>
      <c r="P63" s="71">
        <v>167</v>
      </c>
      <c r="Q63" s="71">
        <v>144</v>
      </c>
      <c r="R63" s="71">
        <v>151</v>
      </c>
      <c r="S63" s="71">
        <v>189</v>
      </c>
      <c r="T63" s="72">
        <v>171</v>
      </c>
      <c r="U63" s="73">
        <v>157</v>
      </c>
      <c r="V63" s="71">
        <v>131</v>
      </c>
      <c r="W63" s="71">
        <v>188</v>
      </c>
      <c r="X63" s="71">
        <v>198</v>
      </c>
      <c r="Y63" s="71">
        <v>168</v>
      </c>
      <c r="Z63" s="71">
        <v>157</v>
      </c>
      <c r="AA63" s="71">
        <v>131</v>
      </c>
      <c r="AB63" s="74">
        <v>201.16</v>
      </c>
      <c r="AC63" s="71">
        <v>157</v>
      </c>
      <c r="AD63" s="75">
        <v>131</v>
      </c>
      <c r="AE63" s="75"/>
      <c r="AF63" s="62"/>
      <c r="AG63" s="62"/>
    </row>
    <row r="64" spans="1:33" x14ac:dyDescent="0.2">
      <c r="A64" s="96" t="s">
        <v>96</v>
      </c>
      <c r="B64" s="97">
        <f t="shared" si="1"/>
        <v>61</v>
      </c>
      <c r="C64" s="97" t="s">
        <v>97</v>
      </c>
      <c r="D64" s="97" t="s">
        <v>155</v>
      </c>
      <c r="E64" s="97" t="s">
        <v>109</v>
      </c>
      <c r="F64" s="98">
        <v>95</v>
      </c>
      <c r="G64" s="99">
        <v>0.38447999999999999</v>
      </c>
      <c r="H64" s="99">
        <v>0.38515611256627857</v>
      </c>
      <c r="I64" s="100">
        <v>0.14198990858096841</v>
      </c>
      <c r="J64" s="70">
        <v>137</v>
      </c>
      <c r="K64" s="71">
        <v>121</v>
      </c>
      <c r="L64" s="71">
        <v>170</v>
      </c>
      <c r="M64" s="71">
        <v>148</v>
      </c>
      <c r="N64" s="71">
        <v>183</v>
      </c>
      <c r="O64" s="71">
        <v>159</v>
      </c>
      <c r="P64" s="71">
        <v>204</v>
      </c>
      <c r="Q64" s="71">
        <v>177</v>
      </c>
      <c r="R64" s="71">
        <v>184</v>
      </c>
      <c r="S64" s="71">
        <v>231</v>
      </c>
      <c r="T64" s="72">
        <v>210</v>
      </c>
      <c r="U64" s="73">
        <v>186</v>
      </c>
      <c r="V64" s="71">
        <v>155</v>
      </c>
      <c r="W64" s="71">
        <v>226</v>
      </c>
      <c r="X64" s="71">
        <v>237</v>
      </c>
      <c r="Y64" s="71">
        <v>202</v>
      </c>
      <c r="Z64" s="71">
        <v>186</v>
      </c>
      <c r="AA64" s="71">
        <v>155</v>
      </c>
      <c r="AB64" s="74">
        <v>241.82</v>
      </c>
      <c r="AC64" s="71">
        <v>186</v>
      </c>
      <c r="AD64" s="75">
        <v>155</v>
      </c>
      <c r="AE64" s="75"/>
      <c r="AF64" s="62"/>
      <c r="AG64" s="62"/>
    </row>
    <row r="65" spans="1:33" x14ac:dyDescent="0.2">
      <c r="A65" s="96" t="s">
        <v>96</v>
      </c>
      <c r="B65" s="97">
        <f t="shared" si="1"/>
        <v>62</v>
      </c>
      <c r="C65" s="97" t="s">
        <v>97</v>
      </c>
      <c r="D65" s="97" t="s">
        <v>155</v>
      </c>
      <c r="E65" s="97" t="s">
        <v>110</v>
      </c>
      <c r="F65" s="98">
        <v>120</v>
      </c>
      <c r="G65" s="99">
        <v>0.30397950000000001</v>
      </c>
      <c r="H65" s="99">
        <v>0.30487978441577135</v>
      </c>
      <c r="I65" s="100">
        <v>0.13887023967626422</v>
      </c>
      <c r="J65" s="70">
        <v>157</v>
      </c>
      <c r="K65" s="71">
        <v>139</v>
      </c>
      <c r="L65" s="71">
        <v>197</v>
      </c>
      <c r="M65" s="71">
        <v>171</v>
      </c>
      <c r="N65" s="71">
        <v>212</v>
      </c>
      <c r="O65" s="71">
        <v>184</v>
      </c>
      <c r="P65" s="71">
        <v>238</v>
      </c>
      <c r="Q65" s="71">
        <v>206</v>
      </c>
      <c r="R65" s="71">
        <v>215</v>
      </c>
      <c r="S65" s="71">
        <v>268</v>
      </c>
      <c r="T65" s="72">
        <v>245</v>
      </c>
      <c r="U65" s="73">
        <v>212</v>
      </c>
      <c r="V65" s="71">
        <v>176</v>
      </c>
      <c r="W65" s="71">
        <v>258</v>
      </c>
      <c r="X65" s="71">
        <v>272</v>
      </c>
      <c r="Y65" s="71">
        <v>231</v>
      </c>
      <c r="Z65" s="71">
        <v>212</v>
      </c>
      <c r="AA65" s="71">
        <v>176</v>
      </c>
      <c r="AB65" s="74">
        <v>276.06</v>
      </c>
      <c r="AC65" s="71">
        <v>212</v>
      </c>
      <c r="AD65" s="75">
        <v>176</v>
      </c>
      <c r="AE65" s="75"/>
      <c r="AF65" s="62"/>
      <c r="AG65" s="62"/>
    </row>
    <row r="66" spans="1:33" x14ac:dyDescent="0.2">
      <c r="A66" s="96" t="s">
        <v>96</v>
      </c>
      <c r="B66" s="97">
        <f t="shared" si="1"/>
        <v>63</v>
      </c>
      <c r="C66" s="97" t="s">
        <v>97</v>
      </c>
      <c r="D66" s="97" t="s">
        <v>155</v>
      </c>
      <c r="E66" s="97" t="s">
        <v>111</v>
      </c>
      <c r="F66" s="98">
        <v>150</v>
      </c>
      <c r="G66" s="99">
        <v>0.24750899999999998</v>
      </c>
      <c r="H66" s="99">
        <v>0.24862511426688105</v>
      </c>
      <c r="I66" s="100">
        <v>0.13840050089697481</v>
      </c>
      <c r="J66" s="70"/>
      <c r="K66" s="71">
        <v>153</v>
      </c>
      <c r="L66" s="71">
        <v>227</v>
      </c>
      <c r="M66" s="71">
        <v>197</v>
      </c>
      <c r="N66" s="71">
        <v>245</v>
      </c>
      <c r="O66" s="71">
        <v>213</v>
      </c>
      <c r="P66" s="71">
        <v>275</v>
      </c>
      <c r="Q66" s="71">
        <v>238</v>
      </c>
      <c r="R66" s="71">
        <v>250</v>
      </c>
      <c r="S66" s="71">
        <v>310</v>
      </c>
      <c r="T66" s="72">
        <v>284</v>
      </c>
      <c r="U66" s="73">
        <v>239</v>
      </c>
      <c r="V66" s="71">
        <v>200</v>
      </c>
      <c r="W66" s="71">
        <v>288</v>
      </c>
      <c r="X66" s="71">
        <v>305</v>
      </c>
      <c r="Y66" s="71">
        <v>260</v>
      </c>
      <c r="Z66" s="71">
        <v>239</v>
      </c>
      <c r="AA66" s="71">
        <v>200</v>
      </c>
      <c r="AB66" s="74">
        <v>308.16000000000003</v>
      </c>
      <c r="AC66" s="71">
        <v>239</v>
      </c>
      <c r="AD66" s="75">
        <v>200</v>
      </c>
      <c r="AE66" s="75"/>
      <c r="AF66" s="62"/>
      <c r="AG66" s="62"/>
    </row>
    <row r="67" spans="1:33" x14ac:dyDescent="0.2">
      <c r="A67" s="96" t="s">
        <v>96</v>
      </c>
      <c r="B67" s="97">
        <f t="shared" si="1"/>
        <v>64</v>
      </c>
      <c r="C67" s="97" t="s">
        <v>97</v>
      </c>
      <c r="D67" s="97" t="s">
        <v>155</v>
      </c>
      <c r="E67" s="97" t="s">
        <v>112</v>
      </c>
      <c r="F67" s="98">
        <v>185</v>
      </c>
      <c r="G67" s="99">
        <v>0.197046</v>
      </c>
      <c r="H67" s="99">
        <v>0.19844956481774528</v>
      </c>
      <c r="I67" s="100">
        <v>0.13824108875060837</v>
      </c>
      <c r="J67" s="70"/>
      <c r="K67" s="71"/>
      <c r="L67" s="71">
        <v>259</v>
      </c>
      <c r="M67" s="71">
        <v>225</v>
      </c>
      <c r="N67" s="71">
        <v>280</v>
      </c>
      <c r="O67" s="71">
        <v>244</v>
      </c>
      <c r="P67" s="71">
        <v>316</v>
      </c>
      <c r="Q67" s="71">
        <v>274</v>
      </c>
      <c r="R67" s="71">
        <v>287</v>
      </c>
      <c r="S67" s="71">
        <v>354</v>
      </c>
      <c r="T67" s="72">
        <v>327</v>
      </c>
      <c r="U67" s="73">
        <v>269</v>
      </c>
      <c r="V67" s="71">
        <v>224</v>
      </c>
      <c r="W67" s="71">
        <v>326</v>
      </c>
      <c r="X67" s="71">
        <v>346</v>
      </c>
      <c r="Y67" s="71">
        <v>294</v>
      </c>
      <c r="Z67" s="71">
        <v>269</v>
      </c>
      <c r="AA67" s="71">
        <v>224</v>
      </c>
      <c r="AB67" s="74">
        <v>348.82</v>
      </c>
      <c r="AC67" s="71">
        <v>269</v>
      </c>
      <c r="AD67" s="75">
        <v>224</v>
      </c>
      <c r="AE67" s="75"/>
      <c r="AF67" s="62"/>
      <c r="AG67" s="62"/>
    </row>
    <row r="68" spans="1:33" x14ac:dyDescent="0.2">
      <c r="A68" s="96" t="s">
        <v>96</v>
      </c>
      <c r="B68" s="97">
        <f t="shared" si="1"/>
        <v>65</v>
      </c>
      <c r="C68" s="97" t="s">
        <v>97</v>
      </c>
      <c r="D68" s="97" t="s">
        <v>155</v>
      </c>
      <c r="E68" s="97" t="s">
        <v>113</v>
      </c>
      <c r="F68" s="98">
        <v>240</v>
      </c>
      <c r="G68" s="99">
        <v>0.1501875</v>
      </c>
      <c r="H68" s="99">
        <v>0.15201160787708407</v>
      </c>
      <c r="I68" s="100">
        <v>0.13802626428031875</v>
      </c>
      <c r="J68" s="70"/>
      <c r="K68" s="71"/>
      <c r="L68" s="71">
        <v>306</v>
      </c>
      <c r="M68" s="71">
        <v>265</v>
      </c>
      <c r="N68" s="71">
        <v>331</v>
      </c>
      <c r="O68" s="71">
        <v>287</v>
      </c>
      <c r="P68" s="71">
        <v>374</v>
      </c>
      <c r="Q68" s="71">
        <v>326</v>
      </c>
      <c r="R68" s="71">
        <v>341</v>
      </c>
      <c r="S68" s="71">
        <v>419</v>
      </c>
      <c r="T68" s="72">
        <v>389</v>
      </c>
      <c r="U68" s="73">
        <v>311</v>
      </c>
      <c r="V68" s="71">
        <v>258</v>
      </c>
      <c r="W68" s="71">
        <v>380</v>
      </c>
      <c r="X68" s="71">
        <v>403</v>
      </c>
      <c r="Y68" s="71">
        <v>341</v>
      </c>
      <c r="Z68" s="71">
        <v>311</v>
      </c>
      <c r="AA68" s="71">
        <v>258</v>
      </c>
      <c r="AB68" s="74">
        <v>406.6</v>
      </c>
      <c r="AC68" s="71">
        <v>311</v>
      </c>
      <c r="AD68" s="75">
        <v>258</v>
      </c>
      <c r="AE68" s="75"/>
      <c r="AF68" s="62"/>
      <c r="AG68" s="62"/>
    </row>
    <row r="69" spans="1:33" ht="13.5" thickBot="1" x14ac:dyDescent="0.25">
      <c r="A69" s="101" t="s">
        <v>96</v>
      </c>
      <c r="B69" s="102">
        <f t="shared" si="1"/>
        <v>66</v>
      </c>
      <c r="C69" s="103" t="s">
        <v>97</v>
      </c>
      <c r="D69" s="103" t="s">
        <v>155</v>
      </c>
      <c r="E69" s="103" t="s">
        <v>114</v>
      </c>
      <c r="F69" s="104">
        <v>300</v>
      </c>
      <c r="G69" s="105">
        <v>0.12015000000000001</v>
      </c>
      <c r="H69" s="105">
        <v>0.12239177022398447</v>
      </c>
      <c r="I69" s="106">
        <v>0.1384748577039347</v>
      </c>
      <c r="J69" s="70"/>
      <c r="K69" s="71"/>
      <c r="L69" s="71">
        <v>353</v>
      </c>
      <c r="M69" s="71">
        <v>305</v>
      </c>
      <c r="N69" s="71">
        <v>382</v>
      </c>
      <c r="O69" s="71">
        <v>331</v>
      </c>
      <c r="P69" s="71">
        <v>432</v>
      </c>
      <c r="Q69" s="71">
        <v>378</v>
      </c>
      <c r="R69" s="71">
        <v>396</v>
      </c>
      <c r="S69" s="71">
        <v>485</v>
      </c>
      <c r="T69" s="72">
        <v>452</v>
      </c>
      <c r="U69" s="73">
        <v>351</v>
      </c>
      <c r="V69" s="71">
        <v>291</v>
      </c>
      <c r="W69" s="71">
        <v>430</v>
      </c>
      <c r="X69" s="71">
        <v>457</v>
      </c>
      <c r="Y69" s="71">
        <v>386</v>
      </c>
      <c r="Z69" s="71">
        <v>351</v>
      </c>
      <c r="AA69" s="71">
        <v>291</v>
      </c>
      <c r="AB69" s="74">
        <v>460.1</v>
      </c>
      <c r="AC69" s="71">
        <v>351</v>
      </c>
      <c r="AD69" s="75">
        <v>291</v>
      </c>
      <c r="AE69" s="75"/>
      <c r="AF69" s="62"/>
      <c r="AG69" s="62"/>
    </row>
    <row r="70" spans="1:33" ht="13.5" thickTop="1" x14ac:dyDescent="0.2">
      <c r="A70" s="91" t="s">
        <v>96</v>
      </c>
      <c r="B70" s="92">
        <f t="shared" si="1"/>
        <v>67</v>
      </c>
      <c r="C70" s="92" t="s">
        <v>97</v>
      </c>
      <c r="D70" s="92" t="s">
        <v>155</v>
      </c>
      <c r="E70" s="92" t="s">
        <v>121</v>
      </c>
      <c r="F70" s="93">
        <v>25</v>
      </c>
      <c r="G70" s="94">
        <v>1.4418</v>
      </c>
      <c r="H70" s="94">
        <v>1.4420028831501945</v>
      </c>
      <c r="I70" s="95">
        <v>8.1664324021390247E-2</v>
      </c>
      <c r="J70" s="70">
        <v>62</v>
      </c>
      <c r="K70" s="71">
        <v>54</v>
      </c>
      <c r="L70" s="71">
        <v>72</v>
      </c>
      <c r="M70" s="71">
        <v>64</v>
      </c>
      <c r="N70" s="71">
        <v>77</v>
      </c>
      <c r="O70" s="71">
        <v>68</v>
      </c>
      <c r="P70" s="71">
        <v>85</v>
      </c>
      <c r="Q70" s="71">
        <v>73</v>
      </c>
      <c r="R70" s="71">
        <v>76</v>
      </c>
      <c r="S70" s="71">
        <v>97</v>
      </c>
      <c r="T70" s="72">
        <v>86</v>
      </c>
      <c r="U70" s="73">
        <v>90</v>
      </c>
      <c r="V70" s="71">
        <v>74</v>
      </c>
      <c r="W70" s="71">
        <v>109</v>
      </c>
      <c r="X70" s="71">
        <v>112</v>
      </c>
      <c r="Y70" s="71">
        <v>94</v>
      </c>
      <c r="Z70" s="71">
        <v>90</v>
      </c>
      <c r="AA70" s="71">
        <v>74</v>
      </c>
      <c r="AB70" s="74">
        <v>116.63</v>
      </c>
      <c r="AC70" s="71">
        <v>90</v>
      </c>
      <c r="AD70" s="75">
        <v>74</v>
      </c>
      <c r="AE70" s="75"/>
      <c r="AF70" s="62"/>
      <c r="AG70" s="62"/>
    </row>
    <row r="71" spans="1:33" ht="13.5" thickBot="1" x14ac:dyDescent="0.25">
      <c r="A71" s="101" t="s">
        <v>96</v>
      </c>
      <c r="B71" s="103">
        <f t="shared" si="1"/>
        <v>68</v>
      </c>
      <c r="C71" s="103" t="s">
        <v>97</v>
      </c>
      <c r="D71" s="103" t="s">
        <v>155</v>
      </c>
      <c r="E71" s="103" t="s">
        <v>122</v>
      </c>
      <c r="F71" s="104">
        <v>35</v>
      </c>
      <c r="G71" s="105">
        <v>1.042902</v>
      </c>
      <c r="H71" s="105">
        <v>1.0431982905042685</v>
      </c>
      <c r="I71" s="106">
        <v>7.9381842948813175E-2</v>
      </c>
      <c r="J71" s="70">
        <v>75</v>
      </c>
      <c r="K71" s="71">
        <v>67</v>
      </c>
      <c r="L71" s="71">
        <v>90</v>
      </c>
      <c r="M71" s="71">
        <v>78</v>
      </c>
      <c r="N71" s="71">
        <v>97</v>
      </c>
      <c r="O71" s="71">
        <v>84</v>
      </c>
      <c r="P71" s="71">
        <v>106</v>
      </c>
      <c r="Q71" s="71">
        <v>91</v>
      </c>
      <c r="R71" s="71">
        <v>95</v>
      </c>
      <c r="S71" s="71">
        <v>121</v>
      </c>
      <c r="T71" s="72">
        <v>108</v>
      </c>
      <c r="U71" s="73">
        <v>108</v>
      </c>
      <c r="V71" s="71">
        <v>90</v>
      </c>
      <c r="W71" s="71">
        <v>130</v>
      </c>
      <c r="X71" s="71">
        <v>134</v>
      </c>
      <c r="Y71" s="71">
        <v>113</v>
      </c>
      <c r="Z71" s="71">
        <v>108</v>
      </c>
      <c r="AA71" s="71">
        <v>90</v>
      </c>
      <c r="AB71" s="74">
        <v>139.1</v>
      </c>
      <c r="AC71" s="71">
        <v>106</v>
      </c>
      <c r="AD71" s="75">
        <v>90</v>
      </c>
      <c r="AE71" s="75"/>
      <c r="AF71" s="62"/>
      <c r="AG71" s="62"/>
    </row>
    <row r="72" spans="1:33" ht="13.5" thickTop="1" x14ac:dyDescent="0.2">
      <c r="A72" s="91" t="s">
        <v>96</v>
      </c>
      <c r="B72" s="107">
        <f t="shared" si="1"/>
        <v>69</v>
      </c>
      <c r="C72" s="92" t="s">
        <v>97</v>
      </c>
      <c r="D72" s="92" t="s">
        <v>155</v>
      </c>
      <c r="E72" s="92" t="s">
        <v>129</v>
      </c>
      <c r="F72" s="93">
        <v>25</v>
      </c>
      <c r="G72" s="94">
        <v>1.4418</v>
      </c>
      <c r="H72" s="94">
        <v>1.4420028831501945</v>
      </c>
      <c r="I72" s="95">
        <v>8.1664324021390247E-2</v>
      </c>
      <c r="J72" s="70">
        <v>62</v>
      </c>
      <c r="K72" s="71">
        <v>54</v>
      </c>
      <c r="L72" s="71">
        <v>72</v>
      </c>
      <c r="M72" s="71">
        <v>64</v>
      </c>
      <c r="N72" s="71">
        <v>77</v>
      </c>
      <c r="O72" s="71">
        <v>68</v>
      </c>
      <c r="P72" s="71">
        <v>85</v>
      </c>
      <c r="Q72" s="71">
        <v>73</v>
      </c>
      <c r="R72" s="71">
        <v>76</v>
      </c>
      <c r="S72" s="71">
        <v>97</v>
      </c>
      <c r="T72" s="72">
        <v>86</v>
      </c>
      <c r="U72" s="73">
        <v>90</v>
      </c>
      <c r="V72" s="71">
        <v>74</v>
      </c>
      <c r="W72" s="71">
        <v>109</v>
      </c>
      <c r="X72" s="71">
        <v>112</v>
      </c>
      <c r="Y72" s="71">
        <v>94</v>
      </c>
      <c r="Z72" s="71">
        <v>90</v>
      </c>
      <c r="AA72" s="71">
        <v>74</v>
      </c>
      <c r="AB72" s="74">
        <v>116.63</v>
      </c>
      <c r="AC72" s="71">
        <v>90</v>
      </c>
      <c r="AD72" s="75">
        <v>74</v>
      </c>
      <c r="AE72" s="75"/>
      <c r="AF72" s="62"/>
      <c r="AG72" s="62"/>
    </row>
    <row r="73" spans="1:33" x14ac:dyDescent="0.2">
      <c r="A73" s="96" t="s">
        <v>96</v>
      </c>
      <c r="B73" s="97">
        <f t="shared" si="1"/>
        <v>70</v>
      </c>
      <c r="C73" s="97" t="s">
        <v>97</v>
      </c>
      <c r="D73" s="97" t="s">
        <v>155</v>
      </c>
      <c r="E73" s="97" t="s">
        <v>130</v>
      </c>
      <c r="F73" s="98">
        <v>35</v>
      </c>
      <c r="G73" s="99">
        <v>1.042902</v>
      </c>
      <c r="H73" s="99">
        <v>1.0431982905042685</v>
      </c>
      <c r="I73" s="100">
        <v>7.9381842948813175E-2</v>
      </c>
      <c r="J73" s="70">
        <v>75</v>
      </c>
      <c r="K73" s="71">
        <v>67</v>
      </c>
      <c r="L73" s="71">
        <v>90</v>
      </c>
      <c r="M73" s="71">
        <v>78</v>
      </c>
      <c r="N73" s="71">
        <v>97</v>
      </c>
      <c r="O73" s="71">
        <v>84</v>
      </c>
      <c r="P73" s="71">
        <v>106</v>
      </c>
      <c r="Q73" s="71">
        <v>91</v>
      </c>
      <c r="R73" s="71">
        <v>95</v>
      </c>
      <c r="S73" s="71">
        <v>121</v>
      </c>
      <c r="T73" s="72">
        <v>108</v>
      </c>
      <c r="U73" s="73">
        <v>108</v>
      </c>
      <c r="V73" s="71">
        <v>90</v>
      </c>
      <c r="W73" s="71">
        <v>130</v>
      </c>
      <c r="X73" s="71">
        <v>134</v>
      </c>
      <c r="Y73" s="71">
        <v>113</v>
      </c>
      <c r="Z73" s="71">
        <v>108</v>
      </c>
      <c r="AA73" s="71">
        <v>90</v>
      </c>
      <c r="AB73" s="74">
        <v>139.1</v>
      </c>
      <c r="AC73" s="71">
        <v>106</v>
      </c>
      <c r="AD73" s="75">
        <v>90</v>
      </c>
      <c r="AE73" s="75"/>
      <c r="AF73" s="62"/>
      <c r="AG73" s="62"/>
    </row>
    <row r="74" spans="1:33" x14ac:dyDescent="0.2">
      <c r="A74" s="96" t="s">
        <v>96</v>
      </c>
      <c r="B74" s="97">
        <f t="shared" si="1"/>
        <v>71</v>
      </c>
      <c r="C74" s="97" t="s">
        <v>97</v>
      </c>
      <c r="D74" s="97" t="s">
        <v>155</v>
      </c>
      <c r="E74" s="97" t="s">
        <v>131</v>
      </c>
      <c r="F74" s="98">
        <v>50</v>
      </c>
      <c r="G74" s="99">
        <v>0.77016150000000005</v>
      </c>
      <c r="H74" s="99">
        <v>0.77057193086381703</v>
      </c>
      <c r="I74" s="100">
        <v>7.5743319872544013E-2</v>
      </c>
      <c r="J74" s="70">
        <v>90</v>
      </c>
      <c r="K74" s="71">
        <v>80</v>
      </c>
      <c r="L74" s="71">
        <v>109</v>
      </c>
      <c r="M74" s="71">
        <v>96</v>
      </c>
      <c r="N74" s="71">
        <v>117</v>
      </c>
      <c r="O74" s="71">
        <v>102</v>
      </c>
      <c r="P74" s="71">
        <v>130</v>
      </c>
      <c r="Q74" s="71">
        <v>111</v>
      </c>
      <c r="R74" s="71">
        <v>116</v>
      </c>
      <c r="S74" s="71">
        <v>147</v>
      </c>
      <c r="T74" s="72">
        <v>132</v>
      </c>
      <c r="U74" s="73">
        <v>127</v>
      </c>
      <c r="V74" s="71">
        <v>105</v>
      </c>
      <c r="W74" s="71">
        <v>153</v>
      </c>
      <c r="X74" s="71">
        <v>161</v>
      </c>
      <c r="Y74" s="71">
        <v>135</v>
      </c>
      <c r="Z74" s="71">
        <v>127</v>
      </c>
      <c r="AA74" s="71">
        <v>105</v>
      </c>
      <c r="AB74" s="74">
        <v>163.71</v>
      </c>
      <c r="AC74" s="71">
        <v>127</v>
      </c>
      <c r="AD74" s="75">
        <v>105</v>
      </c>
      <c r="AE74" s="75"/>
      <c r="AF74" s="62"/>
      <c r="AG74" s="62"/>
    </row>
    <row r="75" spans="1:33" x14ac:dyDescent="0.2">
      <c r="A75" s="96" t="s">
        <v>96</v>
      </c>
      <c r="B75" s="97">
        <f t="shared" si="1"/>
        <v>72</v>
      </c>
      <c r="C75" s="97" t="s">
        <v>97</v>
      </c>
      <c r="D75" s="97" t="s">
        <v>155</v>
      </c>
      <c r="E75" s="97" t="s">
        <v>132</v>
      </c>
      <c r="F75" s="98">
        <v>70</v>
      </c>
      <c r="G75" s="99">
        <v>0.53226450000000003</v>
      </c>
      <c r="H75" s="99">
        <v>0.53288622639812899</v>
      </c>
      <c r="I75" s="100">
        <v>7.3874631378833724E-2</v>
      </c>
      <c r="J75" s="70">
        <v>114</v>
      </c>
      <c r="K75" s="71">
        <v>101</v>
      </c>
      <c r="L75" s="71">
        <v>139</v>
      </c>
      <c r="M75" s="71">
        <v>122</v>
      </c>
      <c r="N75" s="71">
        <v>151</v>
      </c>
      <c r="O75" s="71">
        <v>131</v>
      </c>
      <c r="P75" s="71">
        <v>167</v>
      </c>
      <c r="Q75" s="71">
        <v>144</v>
      </c>
      <c r="R75" s="71">
        <v>151</v>
      </c>
      <c r="S75" s="71">
        <v>189</v>
      </c>
      <c r="T75" s="72">
        <v>171</v>
      </c>
      <c r="U75" s="73">
        <v>157</v>
      </c>
      <c r="V75" s="71">
        <v>131</v>
      </c>
      <c r="W75" s="71">
        <v>188</v>
      </c>
      <c r="X75" s="71">
        <v>198</v>
      </c>
      <c r="Y75" s="71">
        <v>168</v>
      </c>
      <c r="Z75" s="71">
        <v>157</v>
      </c>
      <c r="AA75" s="71">
        <v>131</v>
      </c>
      <c r="AB75" s="74">
        <v>201.16</v>
      </c>
      <c r="AC75" s="71">
        <v>157</v>
      </c>
      <c r="AD75" s="75">
        <v>131</v>
      </c>
      <c r="AE75" s="75"/>
      <c r="AF75" s="62"/>
      <c r="AG75" s="62"/>
    </row>
    <row r="76" spans="1:33" x14ac:dyDescent="0.2">
      <c r="A76" s="96" t="s">
        <v>96</v>
      </c>
      <c r="B76" s="97">
        <f t="shared" si="1"/>
        <v>73</v>
      </c>
      <c r="C76" s="97" t="s">
        <v>97</v>
      </c>
      <c r="D76" s="97" t="s">
        <v>155</v>
      </c>
      <c r="E76" s="97" t="s">
        <v>133</v>
      </c>
      <c r="F76" s="98">
        <v>95</v>
      </c>
      <c r="G76" s="99">
        <v>0.38447999999999999</v>
      </c>
      <c r="H76" s="99">
        <v>0.38534004161467578</v>
      </c>
      <c r="I76" s="100">
        <v>7.3868632400404699E-2</v>
      </c>
      <c r="J76" s="70">
        <v>137</v>
      </c>
      <c r="K76" s="71">
        <v>121</v>
      </c>
      <c r="L76" s="71">
        <v>170</v>
      </c>
      <c r="M76" s="71">
        <v>148</v>
      </c>
      <c r="N76" s="71">
        <v>183</v>
      </c>
      <c r="O76" s="71">
        <v>159</v>
      </c>
      <c r="P76" s="71">
        <v>204</v>
      </c>
      <c r="Q76" s="71">
        <v>177</v>
      </c>
      <c r="R76" s="71">
        <v>184</v>
      </c>
      <c r="S76" s="71">
        <v>231</v>
      </c>
      <c r="T76" s="72">
        <v>210</v>
      </c>
      <c r="U76" s="73">
        <v>186</v>
      </c>
      <c r="V76" s="71">
        <v>155</v>
      </c>
      <c r="W76" s="71">
        <v>226</v>
      </c>
      <c r="X76" s="71">
        <v>237</v>
      </c>
      <c r="Y76" s="71">
        <v>202</v>
      </c>
      <c r="Z76" s="71">
        <v>186</v>
      </c>
      <c r="AA76" s="71">
        <v>155</v>
      </c>
      <c r="AB76" s="74">
        <v>241.82</v>
      </c>
      <c r="AC76" s="71">
        <v>186</v>
      </c>
      <c r="AD76" s="75">
        <v>155</v>
      </c>
      <c r="AE76" s="75"/>
      <c r="AF76" s="62"/>
      <c r="AG76" s="62"/>
    </row>
    <row r="77" spans="1:33" x14ac:dyDescent="0.2">
      <c r="A77" s="96" t="s">
        <v>96</v>
      </c>
      <c r="B77" s="97">
        <f t="shared" si="1"/>
        <v>74</v>
      </c>
      <c r="C77" s="97" t="s">
        <v>97</v>
      </c>
      <c r="D77" s="97" t="s">
        <v>155</v>
      </c>
      <c r="E77" s="97" t="s">
        <v>134</v>
      </c>
      <c r="F77" s="98">
        <v>120</v>
      </c>
      <c r="G77" s="99">
        <v>0.30397950000000001</v>
      </c>
      <c r="H77" s="99">
        <v>0.30510465924254121</v>
      </c>
      <c r="I77" s="100">
        <v>7.1665444381763213E-2</v>
      </c>
      <c r="J77" s="70">
        <v>157</v>
      </c>
      <c r="K77" s="71">
        <v>139</v>
      </c>
      <c r="L77" s="71">
        <v>197</v>
      </c>
      <c r="M77" s="71">
        <v>171</v>
      </c>
      <c r="N77" s="71">
        <v>212</v>
      </c>
      <c r="O77" s="71">
        <v>184</v>
      </c>
      <c r="P77" s="71">
        <v>238</v>
      </c>
      <c r="Q77" s="71">
        <v>206</v>
      </c>
      <c r="R77" s="71">
        <v>215</v>
      </c>
      <c r="S77" s="71">
        <v>268</v>
      </c>
      <c r="T77" s="72">
        <v>245</v>
      </c>
      <c r="U77" s="73">
        <v>212</v>
      </c>
      <c r="V77" s="71">
        <v>176</v>
      </c>
      <c r="W77" s="71">
        <v>258</v>
      </c>
      <c r="X77" s="71">
        <v>272</v>
      </c>
      <c r="Y77" s="71">
        <v>231</v>
      </c>
      <c r="Z77" s="71">
        <v>212</v>
      </c>
      <c r="AA77" s="71">
        <v>176</v>
      </c>
      <c r="AB77" s="74">
        <v>276.06</v>
      </c>
      <c r="AC77" s="71">
        <v>212</v>
      </c>
      <c r="AD77" s="75">
        <v>176</v>
      </c>
      <c r="AE77" s="75"/>
      <c r="AF77" s="62"/>
      <c r="AG77" s="62"/>
    </row>
    <row r="78" spans="1:33" x14ac:dyDescent="0.2">
      <c r="A78" s="96" t="s">
        <v>96</v>
      </c>
      <c r="B78" s="97">
        <f t="shared" si="1"/>
        <v>75</v>
      </c>
      <c r="C78" s="97" t="s">
        <v>97</v>
      </c>
      <c r="D78" s="97" t="s">
        <v>155</v>
      </c>
      <c r="E78" s="97" t="s">
        <v>135</v>
      </c>
      <c r="F78" s="98">
        <v>150</v>
      </c>
      <c r="G78" s="99">
        <v>0.24750899999999998</v>
      </c>
      <c r="H78" s="99">
        <v>0.24888922550210657</v>
      </c>
      <c r="I78" s="100">
        <v>7.1650596661732596E-2</v>
      </c>
      <c r="J78" s="70"/>
      <c r="K78" s="71">
        <v>153</v>
      </c>
      <c r="L78" s="71">
        <v>227</v>
      </c>
      <c r="M78" s="71">
        <v>197</v>
      </c>
      <c r="N78" s="71">
        <v>245</v>
      </c>
      <c r="O78" s="71">
        <v>213</v>
      </c>
      <c r="P78" s="71">
        <v>275</v>
      </c>
      <c r="Q78" s="71">
        <v>238</v>
      </c>
      <c r="R78" s="71">
        <v>250</v>
      </c>
      <c r="S78" s="71">
        <v>310</v>
      </c>
      <c r="T78" s="72">
        <v>284</v>
      </c>
      <c r="U78" s="73">
        <v>239</v>
      </c>
      <c r="V78" s="71">
        <v>200</v>
      </c>
      <c r="W78" s="71">
        <v>288</v>
      </c>
      <c r="X78" s="71">
        <v>305</v>
      </c>
      <c r="Y78" s="71">
        <v>260</v>
      </c>
      <c r="Z78" s="71">
        <v>239</v>
      </c>
      <c r="AA78" s="71">
        <v>200</v>
      </c>
      <c r="AB78" s="74">
        <v>308.16000000000003</v>
      </c>
      <c r="AC78" s="71">
        <v>239</v>
      </c>
      <c r="AD78" s="75">
        <v>200</v>
      </c>
      <c r="AE78" s="75"/>
      <c r="AF78" s="62"/>
      <c r="AG78" s="62"/>
    </row>
    <row r="79" spans="1:33" x14ac:dyDescent="0.2">
      <c r="A79" s="96" t="s">
        <v>96</v>
      </c>
      <c r="B79" s="97">
        <f t="shared" si="1"/>
        <v>76</v>
      </c>
      <c r="C79" s="97" t="s">
        <v>97</v>
      </c>
      <c r="D79" s="97" t="s">
        <v>155</v>
      </c>
      <c r="E79" s="97" t="s">
        <v>136</v>
      </c>
      <c r="F79" s="98">
        <v>185</v>
      </c>
      <c r="G79" s="99">
        <v>0.197046</v>
      </c>
      <c r="H79" s="99">
        <v>0.19876968817005833</v>
      </c>
      <c r="I79" s="100">
        <v>7.177348766061005E-2</v>
      </c>
      <c r="J79" s="70"/>
      <c r="K79" s="71"/>
      <c r="L79" s="71">
        <v>259</v>
      </c>
      <c r="M79" s="71">
        <v>225</v>
      </c>
      <c r="N79" s="71">
        <v>280</v>
      </c>
      <c r="O79" s="71">
        <v>244</v>
      </c>
      <c r="P79" s="71">
        <v>316</v>
      </c>
      <c r="Q79" s="71">
        <v>274</v>
      </c>
      <c r="R79" s="71">
        <v>287</v>
      </c>
      <c r="S79" s="71">
        <v>354</v>
      </c>
      <c r="T79" s="72">
        <v>327</v>
      </c>
      <c r="U79" s="73">
        <v>269</v>
      </c>
      <c r="V79" s="71">
        <v>224</v>
      </c>
      <c r="W79" s="71">
        <v>326</v>
      </c>
      <c r="X79" s="71">
        <v>346</v>
      </c>
      <c r="Y79" s="71">
        <v>294</v>
      </c>
      <c r="Z79" s="71">
        <v>269</v>
      </c>
      <c r="AA79" s="71">
        <v>224</v>
      </c>
      <c r="AB79" s="74">
        <v>348.82</v>
      </c>
      <c r="AC79" s="71">
        <v>269</v>
      </c>
      <c r="AD79" s="75">
        <v>224</v>
      </c>
      <c r="AE79" s="75"/>
      <c r="AF79" s="62"/>
      <c r="AG79" s="62"/>
    </row>
    <row r="80" spans="1:33" x14ac:dyDescent="0.2">
      <c r="A80" s="96" t="s">
        <v>96</v>
      </c>
      <c r="B80" s="97">
        <f t="shared" si="1"/>
        <v>77</v>
      </c>
      <c r="C80" s="97" t="s">
        <v>97</v>
      </c>
      <c r="D80" s="97" t="s">
        <v>155</v>
      </c>
      <c r="E80" s="97" t="s">
        <v>137</v>
      </c>
      <c r="F80" s="98">
        <v>240</v>
      </c>
      <c r="G80" s="99">
        <v>0.1501875</v>
      </c>
      <c r="H80" s="99">
        <v>0.15241974046607268</v>
      </c>
      <c r="I80" s="100">
        <v>7.1672906195409405E-2</v>
      </c>
      <c r="J80" s="70"/>
      <c r="K80" s="71"/>
      <c r="L80" s="71">
        <v>306</v>
      </c>
      <c r="M80" s="71">
        <v>265</v>
      </c>
      <c r="N80" s="71">
        <v>331</v>
      </c>
      <c r="O80" s="71">
        <v>287</v>
      </c>
      <c r="P80" s="71">
        <v>374</v>
      </c>
      <c r="Q80" s="71">
        <v>326</v>
      </c>
      <c r="R80" s="71">
        <v>341</v>
      </c>
      <c r="S80" s="71">
        <v>419</v>
      </c>
      <c r="T80" s="72">
        <v>389</v>
      </c>
      <c r="U80" s="73">
        <v>311</v>
      </c>
      <c r="V80" s="71">
        <v>258</v>
      </c>
      <c r="W80" s="71">
        <v>380</v>
      </c>
      <c r="X80" s="71">
        <v>403</v>
      </c>
      <c r="Y80" s="71">
        <v>341</v>
      </c>
      <c r="Z80" s="71">
        <v>311</v>
      </c>
      <c r="AA80" s="71">
        <v>258</v>
      </c>
      <c r="AB80" s="74">
        <v>406.6</v>
      </c>
      <c r="AC80" s="71">
        <v>311</v>
      </c>
      <c r="AD80" s="75">
        <v>258</v>
      </c>
      <c r="AE80" s="75"/>
      <c r="AF80" s="62"/>
      <c r="AG80" s="62"/>
    </row>
    <row r="81" spans="1:33" ht="13.5" thickBot="1" x14ac:dyDescent="0.25">
      <c r="A81" s="101" t="s">
        <v>96</v>
      </c>
      <c r="B81" s="102">
        <f t="shared" si="1"/>
        <v>78</v>
      </c>
      <c r="C81" s="103" t="s">
        <v>97</v>
      </c>
      <c r="D81" s="103" t="s">
        <v>155</v>
      </c>
      <c r="E81" s="103" t="s">
        <v>138</v>
      </c>
      <c r="F81" s="104">
        <v>300</v>
      </c>
      <c r="G81" s="105">
        <v>0.12015000000000001</v>
      </c>
      <c r="H81" s="105">
        <v>0.12289000294332078</v>
      </c>
      <c r="I81" s="106">
        <v>7.2119872919728267E-2</v>
      </c>
      <c r="J81" s="70"/>
      <c r="K81" s="71"/>
      <c r="L81" s="71">
        <v>353</v>
      </c>
      <c r="M81" s="71">
        <v>305</v>
      </c>
      <c r="N81" s="71">
        <v>382</v>
      </c>
      <c r="O81" s="71">
        <v>331</v>
      </c>
      <c r="P81" s="71">
        <v>432</v>
      </c>
      <c r="Q81" s="71">
        <v>378</v>
      </c>
      <c r="R81" s="71">
        <v>396</v>
      </c>
      <c r="S81" s="71">
        <v>485</v>
      </c>
      <c r="T81" s="72">
        <v>452</v>
      </c>
      <c r="U81" s="73">
        <v>351</v>
      </c>
      <c r="V81" s="71">
        <v>291</v>
      </c>
      <c r="W81" s="71">
        <v>430</v>
      </c>
      <c r="X81" s="71">
        <v>457</v>
      </c>
      <c r="Y81" s="71">
        <v>386</v>
      </c>
      <c r="Z81" s="71">
        <v>351</v>
      </c>
      <c r="AA81" s="71">
        <v>291</v>
      </c>
      <c r="AB81" s="74">
        <v>460.1</v>
      </c>
      <c r="AC81" s="71">
        <v>351</v>
      </c>
      <c r="AD81" s="75">
        <v>291</v>
      </c>
      <c r="AE81" s="75"/>
      <c r="AF81" s="62"/>
      <c r="AG81" s="62"/>
    </row>
    <row r="82" spans="1:33" ht="13.5" thickTop="1" x14ac:dyDescent="0.2">
      <c r="A82" s="91" t="s">
        <v>96</v>
      </c>
      <c r="B82" s="92">
        <f t="shared" si="1"/>
        <v>79</v>
      </c>
      <c r="C82" s="92" t="s">
        <v>97</v>
      </c>
      <c r="D82" s="92" t="s">
        <v>155</v>
      </c>
      <c r="E82" s="92" t="s">
        <v>145</v>
      </c>
      <c r="F82" s="93">
        <v>25</v>
      </c>
      <c r="G82" s="94">
        <v>1.4418</v>
      </c>
      <c r="H82" s="94">
        <v>1.4420028831501945</v>
      </c>
      <c r="I82" s="95">
        <v>8.1664324021390247E-2</v>
      </c>
      <c r="J82" s="70">
        <v>62</v>
      </c>
      <c r="K82" s="71">
        <v>54</v>
      </c>
      <c r="L82" s="71">
        <v>72</v>
      </c>
      <c r="M82" s="71">
        <v>64</v>
      </c>
      <c r="N82" s="71">
        <v>77</v>
      </c>
      <c r="O82" s="71">
        <v>68</v>
      </c>
      <c r="P82" s="71">
        <v>85</v>
      </c>
      <c r="Q82" s="71">
        <v>73</v>
      </c>
      <c r="R82" s="71">
        <v>76</v>
      </c>
      <c r="S82" s="71">
        <v>97</v>
      </c>
      <c r="T82" s="72">
        <v>86</v>
      </c>
      <c r="U82" s="73">
        <v>90</v>
      </c>
      <c r="V82" s="71">
        <v>74</v>
      </c>
      <c r="W82" s="71">
        <v>109</v>
      </c>
      <c r="X82" s="71">
        <v>112</v>
      </c>
      <c r="Y82" s="71">
        <v>94</v>
      </c>
      <c r="Z82" s="71">
        <v>90</v>
      </c>
      <c r="AA82" s="71">
        <v>74</v>
      </c>
      <c r="AB82" s="74">
        <v>116.63</v>
      </c>
      <c r="AC82" s="71">
        <v>90</v>
      </c>
      <c r="AD82" s="75">
        <v>74</v>
      </c>
      <c r="AE82" s="75"/>
      <c r="AF82" s="62"/>
      <c r="AG82" s="62"/>
    </row>
    <row r="83" spans="1:33" x14ac:dyDescent="0.2">
      <c r="A83" s="96" t="s">
        <v>96</v>
      </c>
      <c r="B83" s="97">
        <f t="shared" si="1"/>
        <v>80</v>
      </c>
      <c r="C83" s="97" t="s">
        <v>97</v>
      </c>
      <c r="D83" s="97" t="s">
        <v>155</v>
      </c>
      <c r="E83" s="97" t="s">
        <v>146</v>
      </c>
      <c r="F83" s="98">
        <v>35</v>
      </c>
      <c r="G83" s="99">
        <v>1.042902</v>
      </c>
      <c r="H83" s="99">
        <v>1.0431982905042685</v>
      </c>
      <c r="I83" s="100">
        <v>7.9381842948813175E-2</v>
      </c>
      <c r="J83" s="70">
        <v>75</v>
      </c>
      <c r="K83" s="71">
        <v>67</v>
      </c>
      <c r="L83" s="71">
        <v>90</v>
      </c>
      <c r="M83" s="71">
        <v>78</v>
      </c>
      <c r="N83" s="71">
        <v>97</v>
      </c>
      <c r="O83" s="71">
        <v>84</v>
      </c>
      <c r="P83" s="71">
        <v>106</v>
      </c>
      <c r="Q83" s="71">
        <v>91</v>
      </c>
      <c r="R83" s="71">
        <v>95</v>
      </c>
      <c r="S83" s="71">
        <v>121</v>
      </c>
      <c r="T83" s="72">
        <v>108</v>
      </c>
      <c r="U83" s="73">
        <v>108</v>
      </c>
      <c r="V83" s="71">
        <v>90</v>
      </c>
      <c r="W83" s="71">
        <v>130</v>
      </c>
      <c r="X83" s="71">
        <v>134</v>
      </c>
      <c r="Y83" s="71">
        <v>113</v>
      </c>
      <c r="Z83" s="71">
        <v>108</v>
      </c>
      <c r="AA83" s="71">
        <v>90</v>
      </c>
      <c r="AB83" s="74">
        <v>139.1</v>
      </c>
      <c r="AC83" s="71">
        <v>106</v>
      </c>
      <c r="AD83" s="75">
        <v>90</v>
      </c>
      <c r="AE83" s="75"/>
      <c r="AF83" s="62"/>
      <c r="AG83" s="62"/>
    </row>
    <row r="84" spans="1:33" x14ac:dyDescent="0.2">
      <c r="A84" s="96" t="s">
        <v>96</v>
      </c>
      <c r="B84" s="97">
        <f t="shared" si="1"/>
        <v>81</v>
      </c>
      <c r="C84" s="97" t="s">
        <v>97</v>
      </c>
      <c r="D84" s="97" t="s">
        <v>155</v>
      </c>
      <c r="E84" s="97" t="s">
        <v>147</v>
      </c>
      <c r="F84" s="98">
        <v>50</v>
      </c>
      <c r="G84" s="99">
        <v>0.77016150000000005</v>
      </c>
      <c r="H84" s="99">
        <v>0.77057193086381703</v>
      </c>
      <c r="I84" s="100">
        <v>7.5743319872544013E-2</v>
      </c>
      <c r="J84" s="70">
        <v>90</v>
      </c>
      <c r="K84" s="71">
        <v>80</v>
      </c>
      <c r="L84" s="71">
        <v>109</v>
      </c>
      <c r="M84" s="71">
        <v>96</v>
      </c>
      <c r="N84" s="71">
        <v>117</v>
      </c>
      <c r="O84" s="71">
        <v>102</v>
      </c>
      <c r="P84" s="71">
        <v>130</v>
      </c>
      <c r="Q84" s="71">
        <v>111</v>
      </c>
      <c r="R84" s="71">
        <v>116</v>
      </c>
      <c r="S84" s="71">
        <v>147</v>
      </c>
      <c r="T84" s="72">
        <v>132</v>
      </c>
      <c r="U84" s="73">
        <v>127</v>
      </c>
      <c r="V84" s="71">
        <v>105</v>
      </c>
      <c r="W84" s="71">
        <v>153</v>
      </c>
      <c r="X84" s="71">
        <v>161</v>
      </c>
      <c r="Y84" s="71">
        <v>135</v>
      </c>
      <c r="Z84" s="71">
        <v>127</v>
      </c>
      <c r="AA84" s="71">
        <v>105</v>
      </c>
      <c r="AB84" s="74">
        <v>163.71</v>
      </c>
      <c r="AC84" s="71">
        <v>127</v>
      </c>
      <c r="AD84" s="75">
        <v>105</v>
      </c>
      <c r="AE84" s="75"/>
      <c r="AF84" s="62"/>
      <c r="AG84" s="62"/>
    </row>
    <row r="85" spans="1:33" x14ac:dyDescent="0.2">
      <c r="A85" s="96" t="s">
        <v>96</v>
      </c>
      <c r="B85" s="97">
        <f t="shared" si="1"/>
        <v>82</v>
      </c>
      <c r="C85" s="97" t="s">
        <v>97</v>
      </c>
      <c r="D85" s="97" t="s">
        <v>155</v>
      </c>
      <c r="E85" s="97" t="s">
        <v>148</v>
      </c>
      <c r="F85" s="98">
        <v>70</v>
      </c>
      <c r="G85" s="99">
        <v>0.53226450000000003</v>
      </c>
      <c r="H85" s="99">
        <v>0.53288622639812899</v>
      </c>
      <c r="I85" s="100">
        <v>7.3874631378833724E-2</v>
      </c>
      <c r="J85" s="70">
        <v>114</v>
      </c>
      <c r="K85" s="71">
        <v>101</v>
      </c>
      <c r="L85" s="71">
        <v>139</v>
      </c>
      <c r="M85" s="71">
        <v>122</v>
      </c>
      <c r="N85" s="71">
        <v>151</v>
      </c>
      <c r="O85" s="71">
        <v>131</v>
      </c>
      <c r="P85" s="71">
        <v>167</v>
      </c>
      <c r="Q85" s="71">
        <v>144</v>
      </c>
      <c r="R85" s="71">
        <v>151</v>
      </c>
      <c r="S85" s="71">
        <v>189</v>
      </c>
      <c r="T85" s="72">
        <v>171</v>
      </c>
      <c r="U85" s="73">
        <v>157</v>
      </c>
      <c r="V85" s="71">
        <v>131</v>
      </c>
      <c r="W85" s="71">
        <v>188</v>
      </c>
      <c r="X85" s="71">
        <v>198</v>
      </c>
      <c r="Y85" s="71">
        <v>168</v>
      </c>
      <c r="Z85" s="71">
        <v>157</v>
      </c>
      <c r="AA85" s="71">
        <v>131</v>
      </c>
      <c r="AB85" s="74">
        <v>201.16</v>
      </c>
      <c r="AC85" s="71">
        <v>157</v>
      </c>
      <c r="AD85" s="75">
        <v>131</v>
      </c>
      <c r="AE85" s="75"/>
      <c r="AF85" s="62"/>
      <c r="AG85" s="62"/>
    </row>
    <row r="86" spans="1:33" x14ac:dyDescent="0.2">
      <c r="A86" s="96" t="s">
        <v>96</v>
      </c>
      <c r="B86" s="97">
        <f t="shared" si="1"/>
        <v>83</v>
      </c>
      <c r="C86" s="97" t="s">
        <v>97</v>
      </c>
      <c r="D86" s="97" t="s">
        <v>155</v>
      </c>
      <c r="E86" s="97" t="s">
        <v>149</v>
      </c>
      <c r="F86" s="98">
        <v>95</v>
      </c>
      <c r="G86" s="99">
        <v>0.38447999999999999</v>
      </c>
      <c r="H86" s="99">
        <v>0.38534004161467578</v>
      </c>
      <c r="I86" s="100">
        <v>7.3868632400404699E-2</v>
      </c>
      <c r="J86" s="70">
        <v>137</v>
      </c>
      <c r="K86" s="71">
        <v>121</v>
      </c>
      <c r="L86" s="71">
        <v>170</v>
      </c>
      <c r="M86" s="71">
        <v>148</v>
      </c>
      <c r="N86" s="71">
        <v>183</v>
      </c>
      <c r="O86" s="71">
        <v>159</v>
      </c>
      <c r="P86" s="71">
        <v>204</v>
      </c>
      <c r="Q86" s="71">
        <v>177</v>
      </c>
      <c r="R86" s="71">
        <v>184</v>
      </c>
      <c r="S86" s="71">
        <v>231</v>
      </c>
      <c r="T86" s="72">
        <v>210</v>
      </c>
      <c r="U86" s="73">
        <v>186</v>
      </c>
      <c r="V86" s="71">
        <v>155</v>
      </c>
      <c r="W86" s="71">
        <v>226</v>
      </c>
      <c r="X86" s="71">
        <v>237</v>
      </c>
      <c r="Y86" s="71">
        <v>202</v>
      </c>
      <c r="Z86" s="71">
        <v>186</v>
      </c>
      <c r="AA86" s="71">
        <v>155</v>
      </c>
      <c r="AB86" s="74">
        <v>241.82</v>
      </c>
      <c r="AC86" s="71">
        <v>186</v>
      </c>
      <c r="AD86" s="75">
        <v>155</v>
      </c>
      <c r="AE86" s="75"/>
      <c r="AF86" s="62"/>
      <c r="AG86" s="62"/>
    </row>
    <row r="87" spans="1:33" x14ac:dyDescent="0.2">
      <c r="A87" s="96" t="s">
        <v>96</v>
      </c>
      <c r="B87" s="97">
        <f t="shared" si="1"/>
        <v>84</v>
      </c>
      <c r="C87" s="97" t="s">
        <v>97</v>
      </c>
      <c r="D87" s="97" t="s">
        <v>155</v>
      </c>
      <c r="E87" s="97" t="s">
        <v>150</v>
      </c>
      <c r="F87" s="98">
        <v>120</v>
      </c>
      <c r="G87" s="99">
        <v>0.30397950000000001</v>
      </c>
      <c r="H87" s="99">
        <v>0.30510465924254121</v>
      </c>
      <c r="I87" s="100">
        <v>7.1665444381763213E-2</v>
      </c>
      <c r="J87" s="70">
        <v>157</v>
      </c>
      <c r="K87" s="71">
        <v>139</v>
      </c>
      <c r="L87" s="71">
        <v>197</v>
      </c>
      <c r="M87" s="71">
        <v>171</v>
      </c>
      <c r="N87" s="71">
        <v>212</v>
      </c>
      <c r="O87" s="71">
        <v>184</v>
      </c>
      <c r="P87" s="71">
        <v>238</v>
      </c>
      <c r="Q87" s="71">
        <v>206</v>
      </c>
      <c r="R87" s="71">
        <v>215</v>
      </c>
      <c r="S87" s="71">
        <v>268</v>
      </c>
      <c r="T87" s="72">
        <v>245</v>
      </c>
      <c r="U87" s="73">
        <v>212</v>
      </c>
      <c r="V87" s="71">
        <v>176</v>
      </c>
      <c r="W87" s="71">
        <v>258</v>
      </c>
      <c r="X87" s="71">
        <v>272</v>
      </c>
      <c r="Y87" s="71">
        <v>231</v>
      </c>
      <c r="Z87" s="71">
        <v>212</v>
      </c>
      <c r="AA87" s="71">
        <v>176</v>
      </c>
      <c r="AB87" s="74">
        <v>276.06</v>
      </c>
      <c r="AC87" s="71">
        <v>212</v>
      </c>
      <c r="AD87" s="75">
        <v>176</v>
      </c>
      <c r="AE87" s="75"/>
      <c r="AF87" s="62"/>
      <c r="AG87" s="62"/>
    </row>
    <row r="88" spans="1:33" x14ac:dyDescent="0.2">
      <c r="A88" s="96" t="s">
        <v>96</v>
      </c>
      <c r="B88" s="97">
        <f t="shared" si="1"/>
        <v>85</v>
      </c>
      <c r="C88" s="97" t="s">
        <v>97</v>
      </c>
      <c r="D88" s="97" t="s">
        <v>155</v>
      </c>
      <c r="E88" s="97" t="s">
        <v>151</v>
      </c>
      <c r="F88" s="98">
        <v>150</v>
      </c>
      <c r="G88" s="99">
        <v>0.24750899999999998</v>
      </c>
      <c r="H88" s="99">
        <v>0.24888922550210657</v>
      </c>
      <c r="I88" s="100">
        <v>7.1650596661732596E-2</v>
      </c>
      <c r="J88" s="70"/>
      <c r="K88" s="71">
        <v>153</v>
      </c>
      <c r="L88" s="71">
        <v>227</v>
      </c>
      <c r="M88" s="71">
        <v>197</v>
      </c>
      <c r="N88" s="71">
        <v>245</v>
      </c>
      <c r="O88" s="71">
        <v>213</v>
      </c>
      <c r="P88" s="71">
        <v>275</v>
      </c>
      <c r="Q88" s="71">
        <v>238</v>
      </c>
      <c r="R88" s="71">
        <v>250</v>
      </c>
      <c r="S88" s="71">
        <v>310</v>
      </c>
      <c r="T88" s="72">
        <v>284</v>
      </c>
      <c r="U88" s="73">
        <v>239</v>
      </c>
      <c r="V88" s="71">
        <v>200</v>
      </c>
      <c r="W88" s="71">
        <v>288</v>
      </c>
      <c r="X88" s="71">
        <v>305</v>
      </c>
      <c r="Y88" s="71">
        <v>260</v>
      </c>
      <c r="Z88" s="71">
        <v>239</v>
      </c>
      <c r="AA88" s="71">
        <v>200</v>
      </c>
      <c r="AB88" s="74">
        <v>308.16000000000003</v>
      </c>
      <c r="AC88" s="71">
        <v>239</v>
      </c>
      <c r="AD88" s="75">
        <v>200</v>
      </c>
      <c r="AE88" s="75"/>
      <c r="AF88" s="62"/>
      <c r="AG88" s="62"/>
    </row>
    <row r="89" spans="1:33" x14ac:dyDescent="0.2">
      <c r="A89" s="96" t="s">
        <v>96</v>
      </c>
      <c r="B89" s="97">
        <f t="shared" si="1"/>
        <v>86</v>
      </c>
      <c r="C89" s="97" t="s">
        <v>97</v>
      </c>
      <c r="D89" s="97" t="s">
        <v>155</v>
      </c>
      <c r="E89" s="97" t="s">
        <v>152</v>
      </c>
      <c r="F89" s="98">
        <v>185</v>
      </c>
      <c r="G89" s="99">
        <v>0.197046</v>
      </c>
      <c r="H89" s="99">
        <v>0.19876968817005833</v>
      </c>
      <c r="I89" s="100">
        <v>7.177348766061005E-2</v>
      </c>
      <c r="J89" s="70"/>
      <c r="K89" s="71"/>
      <c r="L89" s="71">
        <v>259</v>
      </c>
      <c r="M89" s="71">
        <v>225</v>
      </c>
      <c r="N89" s="71">
        <v>280</v>
      </c>
      <c r="O89" s="71">
        <v>244</v>
      </c>
      <c r="P89" s="71">
        <v>316</v>
      </c>
      <c r="Q89" s="71">
        <v>274</v>
      </c>
      <c r="R89" s="71">
        <v>287</v>
      </c>
      <c r="S89" s="71">
        <v>354</v>
      </c>
      <c r="T89" s="72">
        <v>327</v>
      </c>
      <c r="U89" s="73">
        <v>269</v>
      </c>
      <c r="V89" s="71">
        <v>224</v>
      </c>
      <c r="W89" s="71">
        <v>326</v>
      </c>
      <c r="X89" s="71">
        <v>346</v>
      </c>
      <c r="Y89" s="71">
        <v>294</v>
      </c>
      <c r="Z89" s="71">
        <v>269</v>
      </c>
      <c r="AA89" s="71">
        <v>224</v>
      </c>
      <c r="AB89" s="74">
        <v>348.82</v>
      </c>
      <c r="AC89" s="71">
        <v>269</v>
      </c>
      <c r="AD89" s="75">
        <v>224</v>
      </c>
      <c r="AE89" s="75"/>
      <c r="AF89" s="62"/>
      <c r="AG89" s="62"/>
    </row>
    <row r="90" spans="1:33" x14ac:dyDescent="0.2">
      <c r="A90" s="96" t="s">
        <v>96</v>
      </c>
      <c r="B90" s="97">
        <f t="shared" si="1"/>
        <v>87</v>
      </c>
      <c r="C90" s="97" t="s">
        <v>97</v>
      </c>
      <c r="D90" s="97" t="s">
        <v>155</v>
      </c>
      <c r="E90" s="97" t="s">
        <v>153</v>
      </c>
      <c r="F90" s="98">
        <v>240</v>
      </c>
      <c r="G90" s="99">
        <v>0.1501875</v>
      </c>
      <c r="H90" s="99">
        <v>0.15241974046607268</v>
      </c>
      <c r="I90" s="100">
        <v>7.1672906195409405E-2</v>
      </c>
      <c r="J90" s="70"/>
      <c r="K90" s="71"/>
      <c r="L90" s="71">
        <v>306</v>
      </c>
      <c r="M90" s="71">
        <v>265</v>
      </c>
      <c r="N90" s="71">
        <v>331</v>
      </c>
      <c r="O90" s="71">
        <v>287</v>
      </c>
      <c r="P90" s="71">
        <v>374</v>
      </c>
      <c r="Q90" s="71">
        <v>326</v>
      </c>
      <c r="R90" s="71">
        <v>341</v>
      </c>
      <c r="S90" s="71">
        <v>419</v>
      </c>
      <c r="T90" s="72">
        <v>389</v>
      </c>
      <c r="U90" s="73">
        <v>311</v>
      </c>
      <c r="V90" s="71">
        <v>258</v>
      </c>
      <c r="W90" s="71">
        <v>380</v>
      </c>
      <c r="X90" s="71">
        <v>403</v>
      </c>
      <c r="Y90" s="71">
        <v>341</v>
      </c>
      <c r="Z90" s="71">
        <v>311</v>
      </c>
      <c r="AA90" s="71">
        <v>258</v>
      </c>
      <c r="AB90" s="74">
        <v>406.6</v>
      </c>
      <c r="AC90" s="71">
        <v>311</v>
      </c>
      <c r="AD90" s="75">
        <v>258</v>
      </c>
      <c r="AE90" s="75"/>
      <c r="AF90" s="62"/>
      <c r="AG90" s="62"/>
    </row>
    <row r="91" spans="1:33" ht="13.5" thickBot="1" x14ac:dyDescent="0.25">
      <c r="A91" s="101" t="s">
        <v>96</v>
      </c>
      <c r="B91" s="103">
        <f t="shared" si="1"/>
        <v>88</v>
      </c>
      <c r="C91" s="103" t="s">
        <v>97</v>
      </c>
      <c r="D91" s="103" t="s">
        <v>155</v>
      </c>
      <c r="E91" s="103" t="s">
        <v>154</v>
      </c>
      <c r="F91" s="104">
        <v>300</v>
      </c>
      <c r="G91" s="105">
        <v>0.12015000000000001</v>
      </c>
      <c r="H91" s="105">
        <v>0.12289000294332078</v>
      </c>
      <c r="I91" s="106">
        <v>7.2119872919728267E-2</v>
      </c>
      <c r="J91" s="70"/>
      <c r="K91" s="71"/>
      <c r="L91" s="71">
        <v>353</v>
      </c>
      <c r="M91" s="71">
        <v>305</v>
      </c>
      <c r="N91" s="71">
        <v>382</v>
      </c>
      <c r="O91" s="71">
        <v>331</v>
      </c>
      <c r="P91" s="71">
        <v>432</v>
      </c>
      <c r="Q91" s="71">
        <v>378</v>
      </c>
      <c r="R91" s="71">
        <v>396</v>
      </c>
      <c r="S91" s="71">
        <v>485</v>
      </c>
      <c r="T91" s="72">
        <v>452</v>
      </c>
      <c r="U91" s="73">
        <v>351</v>
      </c>
      <c r="V91" s="71">
        <v>291</v>
      </c>
      <c r="W91" s="71">
        <v>430</v>
      </c>
      <c r="X91" s="71">
        <v>457</v>
      </c>
      <c r="Y91" s="71">
        <v>386</v>
      </c>
      <c r="Z91" s="71">
        <v>351</v>
      </c>
      <c r="AA91" s="71">
        <v>291</v>
      </c>
      <c r="AB91" s="74">
        <v>460.1</v>
      </c>
      <c r="AC91" s="71">
        <v>351</v>
      </c>
      <c r="AD91" s="75">
        <v>291</v>
      </c>
      <c r="AE91" s="75"/>
      <c r="AF91" s="62"/>
      <c r="AG91" s="62"/>
    </row>
    <row r="92" spans="1:33" ht="13.5" thickTop="1" x14ac:dyDescent="0.2">
      <c r="A92" s="108" t="s">
        <v>156</v>
      </c>
      <c r="B92" s="109">
        <f>B91+1</f>
        <v>89</v>
      </c>
      <c r="C92" s="109" t="s">
        <v>157</v>
      </c>
      <c r="D92" s="109" t="s">
        <v>98</v>
      </c>
      <c r="E92" s="109" t="s">
        <v>101</v>
      </c>
      <c r="F92" s="110">
        <v>4</v>
      </c>
      <c r="G92" s="111">
        <v>5.9226749999999999</v>
      </c>
      <c r="H92" s="111">
        <v>5.9226987079749032</v>
      </c>
      <c r="I92" s="111">
        <v>0.17912039726514314</v>
      </c>
      <c r="J92" s="70">
        <v>36</v>
      </c>
      <c r="K92" s="71">
        <v>32</v>
      </c>
      <c r="L92" s="71">
        <v>41</v>
      </c>
      <c r="M92" s="71">
        <v>36</v>
      </c>
      <c r="N92" s="71">
        <v>45</v>
      </c>
      <c r="O92" s="71">
        <v>38</v>
      </c>
      <c r="P92" s="71">
        <v>46</v>
      </c>
      <c r="Q92" s="71">
        <v>36</v>
      </c>
      <c r="R92" s="71">
        <v>38</v>
      </c>
      <c r="S92" s="71">
        <v>51</v>
      </c>
      <c r="T92" s="72">
        <v>44</v>
      </c>
      <c r="U92" s="73">
        <v>50</v>
      </c>
      <c r="V92" s="71">
        <v>42</v>
      </c>
      <c r="W92" s="71">
        <v>56</v>
      </c>
      <c r="X92" s="71">
        <v>60</v>
      </c>
      <c r="Y92" s="71">
        <v>51</v>
      </c>
      <c r="Z92" s="71">
        <v>50</v>
      </c>
      <c r="AA92" s="71">
        <v>42</v>
      </c>
      <c r="AB92" s="74">
        <v>59.92</v>
      </c>
      <c r="AC92" s="71">
        <v>50</v>
      </c>
      <c r="AD92" s="75">
        <v>42</v>
      </c>
      <c r="AE92" s="75"/>
      <c r="AF92" s="62"/>
      <c r="AG92" s="62"/>
    </row>
    <row r="93" spans="1:33" x14ac:dyDescent="0.2">
      <c r="A93" s="112" t="s">
        <v>156</v>
      </c>
      <c r="B93" s="113">
        <f>B92+1</f>
        <v>90</v>
      </c>
      <c r="C93" s="113" t="s">
        <v>157</v>
      </c>
      <c r="D93" s="113" t="s">
        <v>98</v>
      </c>
      <c r="E93" s="113" t="s">
        <v>102</v>
      </c>
      <c r="F93" s="114">
        <v>6</v>
      </c>
      <c r="G93" s="115">
        <v>3.9484499999999993</v>
      </c>
      <c r="H93" s="115">
        <v>3.9484893096024742</v>
      </c>
      <c r="I93" s="115">
        <v>0.17209628197690452</v>
      </c>
      <c r="J93" s="70">
        <v>46</v>
      </c>
      <c r="K93" s="71">
        <v>40</v>
      </c>
      <c r="L93" s="71">
        <v>53</v>
      </c>
      <c r="M93" s="71">
        <v>47</v>
      </c>
      <c r="N93" s="71">
        <v>57</v>
      </c>
      <c r="O93" s="71">
        <v>49</v>
      </c>
      <c r="P93" s="71">
        <v>59</v>
      </c>
      <c r="Q93" s="71">
        <v>48</v>
      </c>
      <c r="R93" s="71">
        <v>50</v>
      </c>
      <c r="S93" s="71">
        <v>66</v>
      </c>
      <c r="T93" s="72">
        <v>57</v>
      </c>
      <c r="U93" s="73">
        <v>63</v>
      </c>
      <c r="V93" s="71">
        <v>52</v>
      </c>
      <c r="W93" s="71">
        <v>70</v>
      </c>
      <c r="X93" s="71">
        <v>76</v>
      </c>
      <c r="Y93" s="71">
        <v>64</v>
      </c>
      <c r="Z93" s="71">
        <v>63</v>
      </c>
      <c r="AA93" s="71">
        <v>52</v>
      </c>
      <c r="AB93" s="74">
        <v>74.900000000000006</v>
      </c>
      <c r="AC93" s="71">
        <v>63</v>
      </c>
      <c r="AD93" s="75">
        <v>52</v>
      </c>
      <c r="AE93" s="75"/>
      <c r="AF93" s="62"/>
      <c r="AG93" s="62"/>
    </row>
    <row r="94" spans="1:33" x14ac:dyDescent="0.2">
      <c r="A94" s="112" t="s">
        <v>156</v>
      </c>
      <c r="B94" s="113">
        <f t="shared" ref="B94:B139" si="2">B93+1</f>
        <v>91</v>
      </c>
      <c r="C94" s="113" t="s">
        <v>157</v>
      </c>
      <c r="D94" s="113" t="s">
        <v>98</v>
      </c>
      <c r="E94" s="113" t="s">
        <v>103</v>
      </c>
      <c r="F94" s="114">
        <v>10</v>
      </c>
      <c r="G94" s="115">
        <v>2.2853149999999998</v>
      </c>
      <c r="H94" s="115">
        <v>2.2853919735150234</v>
      </c>
      <c r="I94" s="115">
        <v>0.16438155635459603</v>
      </c>
      <c r="J94" s="70">
        <v>63</v>
      </c>
      <c r="K94" s="71">
        <v>55</v>
      </c>
      <c r="L94" s="71">
        <v>73</v>
      </c>
      <c r="M94" s="71">
        <v>65</v>
      </c>
      <c r="N94" s="71">
        <v>78</v>
      </c>
      <c r="O94" s="71">
        <v>68</v>
      </c>
      <c r="P94" s="71">
        <v>82</v>
      </c>
      <c r="Q94" s="71">
        <v>67</v>
      </c>
      <c r="R94" s="71">
        <v>70</v>
      </c>
      <c r="S94" s="71">
        <v>92</v>
      </c>
      <c r="T94" s="72">
        <v>80</v>
      </c>
      <c r="U94" s="73">
        <v>83</v>
      </c>
      <c r="V94" s="71">
        <v>69</v>
      </c>
      <c r="W94" s="71">
        <v>94</v>
      </c>
      <c r="X94" s="71">
        <v>102</v>
      </c>
      <c r="Y94" s="71">
        <v>87</v>
      </c>
      <c r="Z94" s="71">
        <v>83</v>
      </c>
      <c r="AA94" s="71">
        <v>69</v>
      </c>
      <c r="AB94" s="74">
        <v>100.58</v>
      </c>
      <c r="AC94" s="71">
        <v>83</v>
      </c>
      <c r="AD94" s="75">
        <v>69</v>
      </c>
      <c r="AE94" s="75"/>
      <c r="AF94" s="62"/>
      <c r="AG94" s="62"/>
    </row>
    <row r="95" spans="1:33" x14ac:dyDescent="0.2">
      <c r="A95" s="112" t="s">
        <v>156</v>
      </c>
      <c r="B95" s="113">
        <f t="shared" si="2"/>
        <v>92</v>
      </c>
      <c r="C95" s="113" t="s">
        <v>157</v>
      </c>
      <c r="D95" s="113" t="s">
        <v>98</v>
      </c>
      <c r="E95" s="113" t="s">
        <v>104</v>
      </c>
      <c r="F95" s="114">
        <v>16</v>
      </c>
      <c r="G95" s="115">
        <v>1.4477649999999997</v>
      </c>
      <c r="H95" s="115">
        <v>1.4479146549998589</v>
      </c>
      <c r="I95" s="115">
        <v>0.15327938585765022</v>
      </c>
      <c r="J95" s="70">
        <v>83</v>
      </c>
      <c r="K95" s="71">
        <v>73</v>
      </c>
      <c r="L95" s="71">
        <v>97</v>
      </c>
      <c r="M95" s="71">
        <v>87</v>
      </c>
      <c r="N95" s="71">
        <v>105</v>
      </c>
      <c r="O95" s="71">
        <v>91</v>
      </c>
      <c r="P95" s="71">
        <v>110</v>
      </c>
      <c r="Q95" s="71">
        <v>92</v>
      </c>
      <c r="R95" s="71">
        <v>96</v>
      </c>
      <c r="S95" s="71">
        <v>125</v>
      </c>
      <c r="T95" s="72">
        <v>109</v>
      </c>
      <c r="U95" s="73">
        <v>108</v>
      </c>
      <c r="V95" s="71">
        <v>89</v>
      </c>
      <c r="W95" s="71">
        <v>121</v>
      </c>
      <c r="X95" s="71">
        <v>135</v>
      </c>
      <c r="Y95" s="71">
        <v>113</v>
      </c>
      <c r="Z95" s="71">
        <v>108</v>
      </c>
      <c r="AA95" s="71">
        <v>89</v>
      </c>
      <c r="AB95" s="74">
        <v>129.47</v>
      </c>
      <c r="AC95" s="71">
        <v>106</v>
      </c>
      <c r="AD95" s="75">
        <v>89</v>
      </c>
      <c r="AE95" s="75"/>
      <c r="AF95" s="62"/>
      <c r="AG95" s="62"/>
    </row>
    <row r="96" spans="1:33" x14ac:dyDescent="0.2">
      <c r="A96" s="112" t="s">
        <v>156</v>
      </c>
      <c r="B96" s="113">
        <f t="shared" si="2"/>
        <v>93</v>
      </c>
      <c r="C96" s="113" t="s">
        <v>157</v>
      </c>
      <c r="D96" s="113" t="s">
        <v>98</v>
      </c>
      <c r="E96" s="113" t="s">
        <v>105</v>
      </c>
      <c r="F96" s="114">
        <v>25</v>
      </c>
      <c r="G96" s="115">
        <v>0.86985549999999989</v>
      </c>
      <c r="H96" s="115">
        <v>0.87009323840316832</v>
      </c>
      <c r="I96" s="115">
        <v>0.15560414467670763</v>
      </c>
      <c r="J96" s="70">
        <v>108</v>
      </c>
      <c r="K96" s="71">
        <v>96</v>
      </c>
      <c r="L96" s="71">
        <v>126</v>
      </c>
      <c r="M96" s="71">
        <v>108</v>
      </c>
      <c r="N96" s="71">
        <v>136</v>
      </c>
      <c r="O96" s="71">
        <v>116</v>
      </c>
      <c r="P96" s="71">
        <v>147</v>
      </c>
      <c r="Q96" s="71">
        <v>123</v>
      </c>
      <c r="R96" s="71">
        <v>128</v>
      </c>
      <c r="S96" s="71">
        <v>166</v>
      </c>
      <c r="T96" s="72">
        <v>147</v>
      </c>
      <c r="U96" s="73">
        <v>137</v>
      </c>
      <c r="V96" s="71">
        <v>114</v>
      </c>
      <c r="W96" s="71">
        <v>157</v>
      </c>
      <c r="X96" s="71">
        <v>175</v>
      </c>
      <c r="Y96" s="71">
        <v>148</v>
      </c>
      <c r="Z96" s="71">
        <v>137</v>
      </c>
      <c r="AA96" s="71">
        <v>114</v>
      </c>
      <c r="AB96" s="74">
        <v>167.99</v>
      </c>
      <c r="AC96" s="71">
        <v>137</v>
      </c>
      <c r="AD96" s="75">
        <v>114</v>
      </c>
      <c r="AE96" s="75"/>
      <c r="AF96" s="62"/>
      <c r="AG96" s="62"/>
    </row>
    <row r="97" spans="1:33" x14ac:dyDescent="0.2">
      <c r="A97" s="112" t="s">
        <v>156</v>
      </c>
      <c r="B97" s="113">
        <f t="shared" si="2"/>
        <v>94</v>
      </c>
      <c r="C97" s="113" t="s">
        <v>157</v>
      </c>
      <c r="D97" s="113" t="s">
        <v>98</v>
      </c>
      <c r="E97" s="113" t="s">
        <v>106</v>
      </c>
      <c r="F97" s="114">
        <v>35</v>
      </c>
      <c r="G97" s="115">
        <v>0.62816249999999996</v>
      </c>
      <c r="H97" s="115">
        <v>0.62851671620643423</v>
      </c>
      <c r="I97" s="115">
        <v>0.15195327942276854</v>
      </c>
      <c r="J97" s="70">
        <v>133</v>
      </c>
      <c r="K97" s="71">
        <v>116</v>
      </c>
      <c r="L97" s="71">
        <v>156</v>
      </c>
      <c r="M97" s="71">
        <v>134</v>
      </c>
      <c r="N97" s="71">
        <v>168</v>
      </c>
      <c r="O97" s="71">
        <v>144</v>
      </c>
      <c r="P97" s="71">
        <v>182</v>
      </c>
      <c r="Q97" s="71">
        <v>154</v>
      </c>
      <c r="R97" s="71">
        <v>160</v>
      </c>
      <c r="S97" s="71">
        <v>206</v>
      </c>
      <c r="T97" s="72">
        <v>183</v>
      </c>
      <c r="U97" s="73">
        <v>165</v>
      </c>
      <c r="V97" s="71">
        <v>138</v>
      </c>
      <c r="W97" s="71">
        <v>189</v>
      </c>
      <c r="X97" s="71">
        <v>210</v>
      </c>
      <c r="Y97" s="71">
        <v>177</v>
      </c>
      <c r="Z97" s="71">
        <v>165</v>
      </c>
      <c r="AA97" s="71">
        <v>138</v>
      </c>
      <c r="AB97" s="74">
        <v>202.23</v>
      </c>
      <c r="AC97" s="71">
        <v>165</v>
      </c>
      <c r="AD97" s="75">
        <v>138</v>
      </c>
      <c r="AE97" s="75"/>
      <c r="AF97" s="62"/>
      <c r="AG97" s="62"/>
    </row>
    <row r="98" spans="1:33" x14ac:dyDescent="0.2">
      <c r="A98" s="112" t="s">
        <v>156</v>
      </c>
      <c r="B98" s="113">
        <f t="shared" si="2"/>
        <v>95</v>
      </c>
      <c r="C98" s="113" t="s">
        <v>157</v>
      </c>
      <c r="D98" s="113" t="s">
        <v>98</v>
      </c>
      <c r="E98" s="113" t="s">
        <v>107</v>
      </c>
      <c r="F98" s="114">
        <v>50</v>
      </c>
      <c r="G98" s="115">
        <v>0.4630455</v>
      </c>
      <c r="H98" s="115">
        <v>0.46355445816600382</v>
      </c>
      <c r="I98" s="115">
        <v>0.14648624696230886</v>
      </c>
      <c r="J98" s="70">
        <v>159</v>
      </c>
      <c r="K98" s="71">
        <v>140</v>
      </c>
      <c r="L98" s="71">
        <v>190</v>
      </c>
      <c r="M98" s="71">
        <v>163</v>
      </c>
      <c r="N98" s="71">
        <v>205</v>
      </c>
      <c r="O98" s="71">
        <v>175</v>
      </c>
      <c r="P98" s="71">
        <v>220</v>
      </c>
      <c r="Q98" s="71">
        <v>188</v>
      </c>
      <c r="R98" s="71">
        <v>197</v>
      </c>
      <c r="S98" s="71">
        <v>250</v>
      </c>
      <c r="T98" s="72">
        <v>224</v>
      </c>
      <c r="U98" s="73">
        <v>196</v>
      </c>
      <c r="V98" s="71">
        <v>163</v>
      </c>
      <c r="W98" s="71">
        <v>231</v>
      </c>
      <c r="X98" s="71">
        <v>251</v>
      </c>
      <c r="Y98" s="71">
        <v>209</v>
      </c>
      <c r="Z98" s="71">
        <v>196</v>
      </c>
      <c r="AA98" s="71">
        <v>163</v>
      </c>
      <c r="AB98" s="74">
        <v>247.17</v>
      </c>
      <c r="AC98" s="71">
        <v>196</v>
      </c>
      <c r="AD98" s="75">
        <v>163</v>
      </c>
      <c r="AE98" s="75"/>
      <c r="AF98" s="62"/>
      <c r="AG98" s="62"/>
    </row>
    <row r="99" spans="1:33" x14ac:dyDescent="0.2">
      <c r="A99" s="112" t="s">
        <v>156</v>
      </c>
      <c r="B99" s="113">
        <f t="shared" si="2"/>
        <v>96</v>
      </c>
      <c r="C99" s="113" t="s">
        <v>157</v>
      </c>
      <c r="D99" s="113" t="s">
        <v>98</v>
      </c>
      <c r="E99" s="113" t="s">
        <v>108</v>
      </c>
      <c r="F99" s="114">
        <v>70</v>
      </c>
      <c r="G99" s="115">
        <v>0.320662</v>
      </c>
      <c r="H99" s="115">
        <v>0.32146411865526187</v>
      </c>
      <c r="I99" s="115">
        <v>0.14242727141206896</v>
      </c>
      <c r="J99" s="70">
        <v>201</v>
      </c>
      <c r="K99" s="71">
        <v>177</v>
      </c>
      <c r="L99" s="71">
        <v>245</v>
      </c>
      <c r="M99" s="71">
        <v>208</v>
      </c>
      <c r="N99" s="71">
        <v>263</v>
      </c>
      <c r="O99" s="71">
        <v>224</v>
      </c>
      <c r="P99" s="71">
        <v>282</v>
      </c>
      <c r="Q99" s="71">
        <v>244</v>
      </c>
      <c r="R99" s="71">
        <v>254</v>
      </c>
      <c r="S99" s="71">
        <v>321</v>
      </c>
      <c r="T99" s="72">
        <v>289</v>
      </c>
      <c r="U99" s="73">
        <v>241</v>
      </c>
      <c r="V99" s="71">
        <v>202</v>
      </c>
      <c r="W99" s="71">
        <v>280</v>
      </c>
      <c r="X99" s="71">
        <v>307</v>
      </c>
      <c r="Y99" s="71">
        <v>256</v>
      </c>
      <c r="Z99" s="71">
        <v>241</v>
      </c>
      <c r="AA99" s="71">
        <v>202</v>
      </c>
      <c r="AB99" s="74">
        <v>299.60000000000002</v>
      </c>
      <c r="AC99" s="71">
        <v>241</v>
      </c>
      <c r="AD99" s="75">
        <v>202</v>
      </c>
      <c r="AE99" s="75"/>
      <c r="AF99" s="62"/>
      <c r="AG99" s="62"/>
    </row>
    <row r="100" spans="1:33" x14ac:dyDescent="0.2">
      <c r="A100" s="112" t="s">
        <v>156</v>
      </c>
      <c r="B100" s="113">
        <f t="shared" si="2"/>
        <v>97</v>
      </c>
      <c r="C100" s="113" t="s">
        <v>157</v>
      </c>
      <c r="D100" s="113" t="s">
        <v>98</v>
      </c>
      <c r="E100" s="113" t="s">
        <v>109</v>
      </c>
      <c r="F100" s="114">
        <v>95</v>
      </c>
      <c r="G100" s="115">
        <v>0.23092449999999998</v>
      </c>
      <c r="H100" s="115">
        <v>0.23209029564739087</v>
      </c>
      <c r="I100" s="115">
        <v>0.14030801881193278</v>
      </c>
      <c r="J100" s="70">
        <v>241</v>
      </c>
      <c r="K100" s="71">
        <v>212</v>
      </c>
      <c r="L100" s="71">
        <v>298</v>
      </c>
      <c r="M100" s="71">
        <v>253</v>
      </c>
      <c r="N100" s="71">
        <v>320</v>
      </c>
      <c r="O100" s="71">
        <v>271</v>
      </c>
      <c r="P100" s="71">
        <v>343</v>
      </c>
      <c r="Q100" s="71">
        <v>298</v>
      </c>
      <c r="R100" s="71">
        <v>311</v>
      </c>
      <c r="S100" s="71">
        <v>391</v>
      </c>
      <c r="T100" s="72">
        <v>354</v>
      </c>
      <c r="U100" s="73">
        <v>285</v>
      </c>
      <c r="V100" s="71">
        <v>239</v>
      </c>
      <c r="W100" s="71">
        <v>327</v>
      </c>
      <c r="X100" s="71">
        <v>369</v>
      </c>
      <c r="Y100" s="71">
        <v>308</v>
      </c>
      <c r="Z100" s="71">
        <v>285</v>
      </c>
      <c r="AA100" s="71">
        <v>239</v>
      </c>
      <c r="AB100" s="74">
        <v>349.89</v>
      </c>
      <c r="AC100" s="71">
        <v>285</v>
      </c>
      <c r="AD100" s="75">
        <v>239</v>
      </c>
      <c r="AE100" s="75"/>
      <c r="AF100" s="62"/>
      <c r="AG100" s="62"/>
    </row>
    <row r="101" spans="1:33" x14ac:dyDescent="0.2">
      <c r="A101" s="112" t="s">
        <v>156</v>
      </c>
      <c r="B101" s="113">
        <f t="shared" si="2"/>
        <v>98</v>
      </c>
      <c r="C101" s="113" t="s">
        <v>157</v>
      </c>
      <c r="D101" s="113" t="s">
        <v>98</v>
      </c>
      <c r="E101" s="113" t="s">
        <v>110</v>
      </c>
      <c r="F101" s="114">
        <v>120</v>
      </c>
      <c r="G101" s="115">
        <v>0.18306449999999999</v>
      </c>
      <c r="H101" s="115">
        <v>0.18454463578362698</v>
      </c>
      <c r="I101" s="115">
        <v>0.1390796536585984</v>
      </c>
      <c r="J101" s="70">
        <v>278</v>
      </c>
      <c r="K101" s="71">
        <v>244</v>
      </c>
      <c r="L101" s="71">
        <v>348</v>
      </c>
      <c r="M101" s="71">
        <v>293</v>
      </c>
      <c r="N101" s="71">
        <v>373</v>
      </c>
      <c r="O101" s="71">
        <v>315</v>
      </c>
      <c r="P101" s="71">
        <v>398</v>
      </c>
      <c r="Q101" s="71">
        <v>349</v>
      </c>
      <c r="R101" s="71">
        <v>364</v>
      </c>
      <c r="S101" s="71">
        <v>455</v>
      </c>
      <c r="T101" s="72">
        <v>413</v>
      </c>
      <c r="U101" s="73">
        <v>325</v>
      </c>
      <c r="V101" s="71">
        <v>272</v>
      </c>
      <c r="W101" s="71">
        <v>379</v>
      </c>
      <c r="X101" s="71">
        <v>420</v>
      </c>
      <c r="Y101" s="71">
        <v>351</v>
      </c>
      <c r="Z101" s="71">
        <v>325</v>
      </c>
      <c r="AA101" s="71">
        <v>272</v>
      </c>
      <c r="AB101" s="74">
        <v>405.53</v>
      </c>
      <c r="AC101" s="71">
        <v>325</v>
      </c>
      <c r="AD101" s="75">
        <v>272</v>
      </c>
      <c r="AE101" s="75"/>
      <c r="AF101" s="62"/>
      <c r="AG101" s="62"/>
    </row>
    <row r="102" spans="1:33" x14ac:dyDescent="0.2">
      <c r="A102" s="112" t="s">
        <v>156</v>
      </c>
      <c r="B102" s="113">
        <f t="shared" si="2"/>
        <v>99</v>
      </c>
      <c r="C102" s="113" t="s">
        <v>157</v>
      </c>
      <c r="D102" s="113" t="s">
        <v>98</v>
      </c>
      <c r="E102" s="113" t="s">
        <v>111</v>
      </c>
      <c r="F102" s="114">
        <v>150</v>
      </c>
      <c r="G102" s="115">
        <v>0.148366</v>
      </c>
      <c r="H102" s="115">
        <v>0.15017920927764145</v>
      </c>
      <c r="I102" s="115">
        <v>0.13921164384873205</v>
      </c>
      <c r="J102" s="70"/>
      <c r="K102" s="71">
        <v>273</v>
      </c>
      <c r="L102" s="71">
        <v>401</v>
      </c>
      <c r="M102" s="71">
        <v>338</v>
      </c>
      <c r="N102" s="71">
        <v>430</v>
      </c>
      <c r="O102" s="71">
        <v>363</v>
      </c>
      <c r="P102" s="71">
        <v>459</v>
      </c>
      <c r="Q102" s="71">
        <v>404</v>
      </c>
      <c r="R102" s="71">
        <v>422</v>
      </c>
      <c r="S102" s="71">
        <v>525</v>
      </c>
      <c r="T102" s="72">
        <v>480</v>
      </c>
      <c r="U102" s="73">
        <v>367</v>
      </c>
      <c r="V102" s="71">
        <v>307</v>
      </c>
      <c r="W102" s="71">
        <v>424</v>
      </c>
      <c r="X102" s="71">
        <v>472</v>
      </c>
      <c r="Y102" s="71">
        <v>393</v>
      </c>
      <c r="Z102" s="71">
        <v>367</v>
      </c>
      <c r="AA102" s="71">
        <v>307</v>
      </c>
      <c r="AB102" s="74">
        <v>453.68</v>
      </c>
      <c r="AC102" s="71">
        <v>367</v>
      </c>
      <c r="AD102" s="75">
        <v>307</v>
      </c>
      <c r="AE102" s="75"/>
      <c r="AF102" s="62"/>
      <c r="AG102" s="62"/>
    </row>
    <row r="103" spans="1:33" x14ac:dyDescent="0.2">
      <c r="A103" s="112" t="s">
        <v>156</v>
      </c>
      <c r="B103" s="113">
        <f t="shared" si="2"/>
        <v>100</v>
      </c>
      <c r="C103" s="113" t="s">
        <v>157</v>
      </c>
      <c r="D103" s="113" t="s">
        <v>98</v>
      </c>
      <c r="E103" s="113" t="s">
        <v>112</v>
      </c>
      <c r="F103" s="114">
        <v>185</v>
      </c>
      <c r="G103" s="115">
        <v>0.11857314999999999</v>
      </c>
      <c r="H103" s="115">
        <v>0.12086057453097684</v>
      </c>
      <c r="I103" s="115">
        <v>0.13856013648677576</v>
      </c>
      <c r="J103" s="70"/>
      <c r="K103" s="71"/>
      <c r="L103" s="71">
        <v>460</v>
      </c>
      <c r="M103" s="71">
        <v>386</v>
      </c>
      <c r="N103" s="71">
        <v>493</v>
      </c>
      <c r="O103" s="71">
        <v>415</v>
      </c>
      <c r="P103" s="71">
        <v>523</v>
      </c>
      <c r="Q103" s="71">
        <v>464</v>
      </c>
      <c r="R103" s="71">
        <v>485</v>
      </c>
      <c r="S103" s="71">
        <v>602</v>
      </c>
      <c r="T103" s="72">
        <v>551</v>
      </c>
      <c r="U103" s="73">
        <v>411</v>
      </c>
      <c r="V103" s="71">
        <v>344</v>
      </c>
      <c r="W103" s="71">
        <v>473</v>
      </c>
      <c r="X103" s="71">
        <v>535</v>
      </c>
      <c r="Y103" s="71">
        <v>447</v>
      </c>
      <c r="Z103" s="71">
        <v>411</v>
      </c>
      <c r="AA103" s="71">
        <v>344</v>
      </c>
      <c r="AB103" s="74">
        <v>506.11</v>
      </c>
      <c r="AC103" s="71">
        <v>411</v>
      </c>
      <c r="AD103" s="75">
        <v>344</v>
      </c>
      <c r="AE103" s="75"/>
      <c r="AF103" s="62"/>
      <c r="AG103" s="62"/>
    </row>
    <row r="104" spans="1:33" x14ac:dyDescent="0.2">
      <c r="A104" s="112" t="s">
        <v>156</v>
      </c>
      <c r="B104" s="113">
        <f t="shared" si="2"/>
        <v>101</v>
      </c>
      <c r="C104" s="113" t="s">
        <v>157</v>
      </c>
      <c r="D104" s="113" t="s">
        <v>98</v>
      </c>
      <c r="E104" s="113" t="s">
        <v>113</v>
      </c>
      <c r="F104" s="114">
        <v>240</v>
      </c>
      <c r="G104" s="115">
        <v>9.021609999999998E-2</v>
      </c>
      <c r="H104" s="115">
        <v>9.3282523655774746E-2</v>
      </c>
      <c r="I104" s="115">
        <v>0.1367141651670753</v>
      </c>
      <c r="J104" s="70"/>
      <c r="K104" s="71"/>
      <c r="L104" s="71">
        <v>545</v>
      </c>
      <c r="M104" s="71">
        <v>455</v>
      </c>
      <c r="N104" s="71">
        <v>583</v>
      </c>
      <c r="O104" s="71">
        <v>490</v>
      </c>
      <c r="P104" s="71">
        <v>618</v>
      </c>
      <c r="Q104" s="71">
        <v>552</v>
      </c>
      <c r="R104" s="71">
        <v>577</v>
      </c>
      <c r="S104" s="71">
        <v>711</v>
      </c>
      <c r="T104" s="72">
        <v>654</v>
      </c>
      <c r="U104" s="73">
        <v>475</v>
      </c>
      <c r="V104" s="71">
        <v>398</v>
      </c>
      <c r="W104" s="71">
        <v>555</v>
      </c>
      <c r="X104" s="71">
        <v>623</v>
      </c>
      <c r="Y104" s="71">
        <v>519</v>
      </c>
      <c r="Z104" s="71">
        <v>475</v>
      </c>
      <c r="AA104" s="71">
        <v>398</v>
      </c>
      <c r="AB104" s="74">
        <v>593.85</v>
      </c>
      <c r="AC104" s="71">
        <v>475</v>
      </c>
      <c r="AD104" s="75">
        <v>398</v>
      </c>
      <c r="AE104" s="75"/>
      <c r="AF104" s="62"/>
      <c r="AG104" s="62"/>
    </row>
    <row r="105" spans="1:33" ht="13.5" thickBot="1" x14ac:dyDescent="0.25">
      <c r="A105" s="116" t="s">
        <v>156</v>
      </c>
      <c r="B105" s="117">
        <f t="shared" si="2"/>
        <v>102</v>
      </c>
      <c r="C105" s="117" t="s">
        <v>157</v>
      </c>
      <c r="D105" s="117" t="s">
        <v>98</v>
      </c>
      <c r="E105" s="117" t="s">
        <v>114</v>
      </c>
      <c r="F105" s="118">
        <v>300</v>
      </c>
      <c r="G105" s="119">
        <v>7.2986499999999996E-2</v>
      </c>
      <c r="H105" s="119">
        <v>7.6812580501122787E-2</v>
      </c>
      <c r="I105" s="119">
        <v>0.13559698877956947</v>
      </c>
      <c r="J105" s="70"/>
      <c r="K105" s="71"/>
      <c r="L105" s="71">
        <v>631</v>
      </c>
      <c r="M105" s="71">
        <v>524</v>
      </c>
      <c r="N105" s="71">
        <v>674</v>
      </c>
      <c r="O105" s="71">
        <v>565</v>
      </c>
      <c r="P105" s="71">
        <v>713</v>
      </c>
      <c r="Q105" s="71">
        <v>640</v>
      </c>
      <c r="R105" s="71">
        <v>670</v>
      </c>
      <c r="S105" s="71">
        <v>821</v>
      </c>
      <c r="T105" s="72">
        <v>758</v>
      </c>
      <c r="U105" s="73">
        <v>537</v>
      </c>
      <c r="V105" s="71">
        <v>449</v>
      </c>
      <c r="W105" s="71">
        <v>624</v>
      </c>
      <c r="X105" s="71">
        <v>704</v>
      </c>
      <c r="Y105" s="71">
        <v>588</v>
      </c>
      <c r="Z105" s="71">
        <v>537</v>
      </c>
      <c r="AA105" s="71">
        <v>449</v>
      </c>
      <c r="AB105" s="74">
        <v>667.68</v>
      </c>
      <c r="AC105" s="71">
        <v>537</v>
      </c>
      <c r="AD105" s="75">
        <v>449</v>
      </c>
      <c r="AE105" s="75"/>
      <c r="AF105" s="62"/>
      <c r="AG105" s="62"/>
    </row>
    <row r="106" spans="1:33" ht="13.5" thickTop="1" x14ac:dyDescent="0.2">
      <c r="A106" s="120" t="s">
        <v>156</v>
      </c>
      <c r="B106" s="121">
        <f t="shared" si="2"/>
        <v>103</v>
      </c>
      <c r="C106" s="121" t="s">
        <v>157</v>
      </c>
      <c r="D106" s="121" t="s">
        <v>98</v>
      </c>
      <c r="E106" s="121" t="s">
        <v>117</v>
      </c>
      <c r="F106" s="122">
        <v>4</v>
      </c>
      <c r="G106" s="123">
        <v>5.9226749999999999</v>
      </c>
      <c r="H106" s="123">
        <v>5.9227167157112222</v>
      </c>
      <c r="I106" s="124">
        <v>8.9056541903121136E-2</v>
      </c>
      <c r="J106" s="70">
        <v>36</v>
      </c>
      <c r="K106" s="71">
        <v>32</v>
      </c>
      <c r="L106" s="71">
        <v>41</v>
      </c>
      <c r="M106" s="71">
        <v>36</v>
      </c>
      <c r="N106" s="71">
        <v>45</v>
      </c>
      <c r="O106" s="71">
        <v>38</v>
      </c>
      <c r="P106" s="71">
        <v>46</v>
      </c>
      <c r="Q106" s="71">
        <v>36</v>
      </c>
      <c r="R106" s="71">
        <v>38</v>
      </c>
      <c r="S106" s="71">
        <v>51</v>
      </c>
      <c r="T106" s="72">
        <v>44</v>
      </c>
      <c r="U106" s="73">
        <v>50</v>
      </c>
      <c r="V106" s="71">
        <v>42</v>
      </c>
      <c r="W106" s="71">
        <v>56</v>
      </c>
      <c r="X106" s="71">
        <v>60</v>
      </c>
      <c r="Y106" s="71">
        <v>51</v>
      </c>
      <c r="Z106" s="71">
        <v>50</v>
      </c>
      <c r="AA106" s="71">
        <v>42</v>
      </c>
      <c r="AB106" s="74">
        <v>59.92</v>
      </c>
      <c r="AC106" s="71">
        <v>50</v>
      </c>
      <c r="AD106" s="75">
        <v>42</v>
      </c>
      <c r="AE106" s="75"/>
      <c r="AF106" s="62"/>
      <c r="AG106" s="62"/>
    </row>
    <row r="107" spans="1:33" x14ac:dyDescent="0.2">
      <c r="A107" s="112" t="s">
        <v>156</v>
      </c>
      <c r="B107" s="113">
        <f t="shared" si="2"/>
        <v>104</v>
      </c>
      <c r="C107" s="113" t="s">
        <v>157</v>
      </c>
      <c r="D107" s="113" t="s">
        <v>98</v>
      </c>
      <c r="E107" s="113" t="s">
        <v>118</v>
      </c>
      <c r="F107" s="114">
        <v>6</v>
      </c>
      <c r="G107" s="115">
        <v>3.9484499999999993</v>
      </c>
      <c r="H107" s="115">
        <v>3.9485181407222858</v>
      </c>
      <c r="I107" s="125">
        <v>8.5251661081641533E-2</v>
      </c>
      <c r="J107" s="70">
        <v>46</v>
      </c>
      <c r="K107" s="71">
        <v>40</v>
      </c>
      <c r="L107" s="71">
        <v>53</v>
      </c>
      <c r="M107" s="71">
        <v>47</v>
      </c>
      <c r="N107" s="71">
        <v>57</v>
      </c>
      <c r="O107" s="71">
        <v>49</v>
      </c>
      <c r="P107" s="71">
        <v>59</v>
      </c>
      <c r="Q107" s="71">
        <v>48</v>
      </c>
      <c r="R107" s="71">
        <v>50</v>
      </c>
      <c r="S107" s="71">
        <v>66</v>
      </c>
      <c r="T107" s="72">
        <v>57</v>
      </c>
      <c r="U107" s="73">
        <v>63</v>
      </c>
      <c r="V107" s="71">
        <v>52</v>
      </c>
      <c r="W107" s="71">
        <v>70</v>
      </c>
      <c r="X107" s="71">
        <v>76</v>
      </c>
      <c r="Y107" s="71">
        <v>64</v>
      </c>
      <c r="Z107" s="71">
        <v>63</v>
      </c>
      <c r="AA107" s="71">
        <v>52</v>
      </c>
      <c r="AB107" s="74">
        <v>74.900000000000006</v>
      </c>
      <c r="AC107" s="71">
        <v>63</v>
      </c>
      <c r="AD107" s="75">
        <v>52</v>
      </c>
      <c r="AE107" s="75"/>
      <c r="AF107" s="62"/>
      <c r="AG107" s="62"/>
    </row>
    <row r="108" spans="1:33" x14ac:dyDescent="0.2">
      <c r="A108" s="112" t="s">
        <v>156</v>
      </c>
      <c r="B108" s="113">
        <f t="shared" si="2"/>
        <v>105</v>
      </c>
      <c r="C108" s="113" t="s">
        <v>157</v>
      </c>
      <c r="D108" s="113" t="s">
        <v>98</v>
      </c>
      <c r="E108" s="113" t="s">
        <v>119</v>
      </c>
      <c r="F108" s="114">
        <v>10</v>
      </c>
      <c r="G108" s="115">
        <v>2.2853149999999998</v>
      </c>
      <c r="H108" s="115">
        <v>2.2854441303231301</v>
      </c>
      <c r="I108" s="125">
        <v>8.1298367810903854E-2</v>
      </c>
      <c r="J108" s="70">
        <v>63</v>
      </c>
      <c r="K108" s="71">
        <v>55</v>
      </c>
      <c r="L108" s="71">
        <v>73</v>
      </c>
      <c r="M108" s="71">
        <v>65</v>
      </c>
      <c r="N108" s="71">
        <v>78</v>
      </c>
      <c r="O108" s="71">
        <v>68</v>
      </c>
      <c r="P108" s="71">
        <v>82</v>
      </c>
      <c r="Q108" s="71">
        <v>67</v>
      </c>
      <c r="R108" s="71">
        <v>70</v>
      </c>
      <c r="S108" s="71">
        <v>92</v>
      </c>
      <c r="T108" s="72">
        <v>80</v>
      </c>
      <c r="U108" s="73">
        <v>83</v>
      </c>
      <c r="V108" s="71">
        <v>69</v>
      </c>
      <c r="W108" s="71">
        <v>94</v>
      </c>
      <c r="X108" s="71">
        <v>102</v>
      </c>
      <c r="Y108" s="71">
        <v>87</v>
      </c>
      <c r="Z108" s="71">
        <v>83</v>
      </c>
      <c r="AA108" s="71">
        <v>69</v>
      </c>
      <c r="AB108" s="74">
        <v>100.58</v>
      </c>
      <c r="AC108" s="71">
        <v>83</v>
      </c>
      <c r="AD108" s="75">
        <v>69</v>
      </c>
      <c r="AE108" s="75"/>
      <c r="AF108" s="62"/>
      <c r="AG108" s="62"/>
    </row>
    <row r="109" spans="1:33" x14ac:dyDescent="0.2">
      <c r="A109" s="112" t="s">
        <v>156</v>
      </c>
      <c r="B109" s="113">
        <f t="shared" si="2"/>
        <v>106</v>
      </c>
      <c r="C109" s="113" t="s">
        <v>157</v>
      </c>
      <c r="D109" s="113" t="s">
        <v>98</v>
      </c>
      <c r="E109" s="113" t="s">
        <v>120</v>
      </c>
      <c r="F109" s="114">
        <v>16</v>
      </c>
      <c r="G109" s="115">
        <v>1.4477649999999997</v>
      </c>
      <c r="H109" s="115">
        <v>1.4479969627426994</v>
      </c>
      <c r="I109" s="125">
        <v>7.6024822889332988E-2</v>
      </c>
      <c r="J109" s="70">
        <v>83</v>
      </c>
      <c r="K109" s="71">
        <v>73</v>
      </c>
      <c r="L109" s="71">
        <v>97</v>
      </c>
      <c r="M109" s="71">
        <v>87</v>
      </c>
      <c r="N109" s="71">
        <v>105</v>
      </c>
      <c r="O109" s="71">
        <v>91</v>
      </c>
      <c r="P109" s="71">
        <v>110</v>
      </c>
      <c r="Q109" s="71">
        <v>92</v>
      </c>
      <c r="R109" s="71">
        <v>96</v>
      </c>
      <c r="S109" s="71">
        <v>125</v>
      </c>
      <c r="T109" s="72">
        <v>109</v>
      </c>
      <c r="U109" s="73">
        <v>108</v>
      </c>
      <c r="V109" s="71">
        <v>89</v>
      </c>
      <c r="W109" s="71">
        <v>121</v>
      </c>
      <c r="X109" s="71">
        <v>135</v>
      </c>
      <c r="Y109" s="71">
        <v>113</v>
      </c>
      <c r="Z109" s="71">
        <v>108</v>
      </c>
      <c r="AA109" s="71">
        <v>89</v>
      </c>
      <c r="AB109" s="74">
        <v>129.47</v>
      </c>
      <c r="AC109" s="71">
        <v>106</v>
      </c>
      <c r="AD109" s="75">
        <v>89</v>
      </c>
      <c r="AE109" s="75"/>
      <c r="AF109" s="62"/>
      <c r="AG109" s="62"/>
    </row>
    <row r="110" spans="1:33" x14ac:dyDescent="0.2">
      <c r="A110" s="112" t="s">
        <v>156</v>
      </c>
      <c r="B110" s="113">
        <f t="shared" si="2"/>
        <v>107</v>
      </c>
      <c r="C110" s="113" t="s">
        <v>157</v>
      </c>
      <c r="D110" s="113" t="s">
        <v>98</v>
      </c>
      <c r="E110" s="113" t="s">
        <v>121</v>
      </c>
      <c r="F110" s="114">
        <v>25</v>
      </c>
      <c r="G110" s="115">
        <v>0.86985549999999989</v>
      </c>
      <c r="H110" s="115">
        <v>0.87036962449222377</v>
      </c>
      <c r="I110" s="125">
        <v>7.916354251210965E-2</v>
      </c>
      <c r="J110" s="70">
        <v>108</v>
      </c>
      <c r="K110" s="71">
        <v>96</v>
      </c>
      <c r="L110" s="71">
        <v>126</v>
      </c>
      <c r="M110" s="71">
        <v>108</v>
      </c>
      <c r="N110" s="71">
        <v>136</v>
      </c>
      <c r="O110" s="71">
        <v>116</v>
      </c>
      <c r="P110" s="71">
        <v>147</v>
      </c>
      <c r="Q110" s="71">
        <v>123</v>
      </c>
      <c r="R110" s="71">
        <v>128</v>
      </c>
      <c r="S110" s="71">
        <v>166</v>
      </c>
      <c r="T110" s="72">
        <v>147</v>
      </c>
      <c r="U110" s="73">
        <v>137</v>
      </c>
      <c r="V110" s="71">
        <v>114</v>
      </c>
      <c r="W110" s="71">
        <v>157</v>
      </c>
      <c r="X110" s="71">
        <v>175</v>
      </c>
      <c r="Y110" s="71">
        <v>148</v>
      </c>
      <c r="Z110" s="71">
        <v>137</v>
      </c>
      <c r="AA110" s="71">
        <v>114</v>
      </c>
      <c r="AB110" s="74">
        <v>168</v>
      </c>
      <c r="AC110" s="73">
        <v>137</v>
      </c>
      <c r="AD110" s="75">
        <v>114</v>
      </c>
      <c r="AE110" s="75"/>
      <c r="AF110" s="62"/>
      <c r="AG110" s="62"/>
    </row>
    <row r="111" spans="1:33" ht="13.5" thickBot="1" x14ac:dyDescent="0.25">
      <c r="A111" s="126" t="s">
        <v>156</v>
      </c>
      <c r="B111" s="127">
        <f t="shared" si="2"/>
        <v>108</v>
      </c>
      <c r="C111" s="127" t="s">
        <v>157</v>
      </c>
      <c r="D111" s="127" t="s">
        <v>98</v>
      </c>
      <c r="E111" s="127" t="s">
        <v>122</v>
      </c>
      <c r="F111" s="128">
        <v>35</v>
      </c>
      <c r="G111" s="129">
        <v>0.62816249999999996</v>
      </c>
      <c r="H111" s="129">
        <v>0.62890800220217469</v>
      </c>
      <c r="I111" s="130">
        <v>7.7273631195393058E-2</v>
      </c>
      <c r="J111" s="131">
        <v>133</v>
      </c>
      <c r="K111" s="132">
        <v>116</v>
      </c>
      <c r="L111" s="132">
        <v>156</v>
      </c>
      <c r="M111" s="132">
        <v>134</v>
      </c>
      <c r="N111" s="132">
        <v>168</v>
      </c>
      <c r="O111" s="132">
        <v>144</v>
      </c>
      <c r="P111" s="132">
        <v>182</v>
      </c>
      <c r="Q111" s="132">
        <v>154</v>
      </c>
      <c r="R111" s="132">
        <v>160</v>
      </c>
      <c r="S111" s="132">
        <v>206</v>
      </c>
      <c r="T111" s="133">
        <v>183</v>
      </c>
      <c r="U111" s="134">
        <v>165</v>
      </c>
      <c r="V111" s="132">
        <v>138</v>
      </c>
      <c r="W111" s="132">
        <v>189</v>
      </c>
      <c r="X111" s="132">
        <v>210</v>
      </c>
      <c r="Y111" s="132">
        <v>177</v>
      </c>
      <c r="Z111" s="132">
        <v>165</v>
      </c>
      <c r="AA111" s="132">
        <v>138</v>
      </c>
      <c r="AB111" s="135">
        <v>202</v>
      </c>
      <c r="AC111" s="134">
        <v>165</v>
      </c>
      <c r="AD111" s="75">
        <v>138</v>
      </c>
      <c r="AE111" s="75"/>
      <c r="AF111" s="62"/>
      <c r="AG111" s="62"/>
    </row>
    <row r="112" spans="1:33" ht="13.5" thickTop="1" x14ac:dyDescent="0.2">
      <c r="A112" s="108" t="s">
        <v>156</v>
      </c>
      <c r="B112" s="109">
        <f t="shared" si="2"/>
        <v>109</v>
      </c>
      <c r="C112" s="109" t="s">
        <v>157</v>
      </c>
      <c r="D112" s="109" t="s">
        <v>98</v>
      </c>
      <c r="E112" s="109" t="s">
        <v>125</v>
      </c>
      <c r="F112" s="110">
        <v>4</v>
      </c>
      <c r="G112" s="111">
        <v>5.9226749999999999</v>
      </c>
      <c r="H112" s="111">
        <v>5.9227167157112222</v>
      </c>
      <c r="I112" s="111">
        <v>8.9056541903121136E-2</v>
      </c>
      <c r="J112" s="56">
        <v>36</v>
      </c>
      <c r="K112" s="57">
        <v>32</v>
      </c>
      <c r="L112" s="57">
        <v>41</v>
      </c>
      <c r="M112" s="57">
        <v>36</v>
      </c>
      <c r="N112" s="57">
        <v>45</v>
      </c>
      <c r="O112" s="57">
        <v>38</v>
      </c>
      <c r="P112" s="57">
        <v>46</v>
      </c>
      <c r="Q112" s="57">
        <v>36</v>
      </c>
      <c r="R112" s="57">
        <v>38</v>
      </c>
      <c r="S112" s="57">
        <v>51</v>
      </c>
      <c r="T112" s="136">
        <v>44</v>
      </c>
      <c r="U112" s="59">
        <v>50</v>
      </c>
      <c r="V112" s="57">
        <v>42</v>
      </c>
      <c r="W112" s="57">
        <v>56</v>
      </c>
      <c r="X112" s="57">
        <v>60</v>
      </c>
      <c r="Y112" s="57">
        <v>51</v>
      </c>
      <c r="Z112" s="57">
        <v>50</v>
      </c>
      <c r="AA112" s="57">
        <v>42</v>
      </c>
      <c r="AB112" s="60">
        <v>59.92</v>
      </c>
      <c r="AC112" s="57">
        <v>50</v>
      </c>
      <c r="AD112" s="75">
        <v>42</v>
      </c>
      <c r="AE112" s="75"/>
      <c r="AF112" s="62"/>
      <c r="AG112" s="62"/>
    </row>
    <row r="113" spans="1:33" x14ac:dyDescent="0.2">
      <c r="A113" s="112" t="s">
        <v>156</v>
      </c>
      <c r="B113" s="113">
        <f t="shared" si="2"/>
        <v>110</v>
      </c>
      <c r="C113" s="113" t="s">
        <v>157</v>
      </c>
      <c r="D113" s="113" t="s">
        <v>98</v>
      </c>
      <c r="E113" s="113" t="s">
        <v>126</v>
      </c>
      <c r="F113" s="114">
        <v>6</v>
      </c>
      <c r="G113" s="115">
        <v>3.9484499999999993</v>
      </c>
      <c r="H113" s="115">
        <v>3.9485181407222858</v>
      </c>
      <c r="I113" s="115">
        <v>8.5251661081641533E-2</v>
      </c>
      <c r="J113" s="70">
        <v>46</v>
      </c>
      <c r="K113" s="71">
        <v>40</v>
      </c>
      <c r="L113" s="71">
        <v>53</v>
      </c>
      <c r="M113" s="71">
        <v>47</v>
      </c>
      <c r="N113" s="71">
        <v>57</v>
      </c>
      <c r="O113" s="71">
        <v>49</v>
      </c>
      <c r="P113" s="71">
        <v>59</v>
      </c>
      <c r="Q113" s="71">
        <v>48</v>
      </c>
      <c r="R113" s="71">
        <v>50</v>
      </c>
      <c r="S113" s="71">
        <v>66</v>
      </c>
      <c r="T113" s="72">
        <v>57</v>
      </c>
      <c r="U113" s="73">
        <v>63</v>
      </c>
      <c r="V113" s="71">
        <v>52</v>
      </c>
      <c r="W113" s="71">
        <v>70</v>
      </c>
      <c r="X113" s="71">
        <v>76</v>
      </c>
      <c r="Y113" s="71">
        <v>64</v>
      </c>
      <c r="Z113" s="71">
        <v>63</v>
      </c>
      <c r="AA113" s="71">
        <v>52</v>
      </c>
      <c r="AB113" s="74">
        <v>74.900000000000006</v>
      </c>
      <c r="AC113" s="71">
        <v>63</v>
      </c>
      <c r="AD113" s="75">
        <v>52</v>
      </c>
      <c r="AE113" s="75"/>
      <c r="AF113" s="62"/>
      <c r="AG113" s="62"/>
    </row>
    <row r="114" spans="1:33" x14ac:dyDescent="0.2">
      <c r="A114" s="112" t="s">
        <v>156</v>
      </c>
      <c r="B114" s="113">
        <f t="shared" si="2"/>
        <v>111</v>
      </c>
      <c r="C114" s="113" t="s">
        <v>157</v>
      </c>
      <c r="D114" s="113" t="s">
        <v>98</v>
      </c>
      <c r="E114" s="113" t="s">
        <v>127</v>
      </c>
      <c r="F114" s="114">
        <v>10</v>
      </c>
      <c r="G114" s="115">
        <v>2.2853149999999998</v>
      </c>
      <c r="H114" s="115">
        <v>2.2854441303231301</v>
      </c>
      <c r="I114" s="115">
        <v>8.1298367810903854E-2</v>
      </c>
      <c r="J114" s="70">
        <v>63</v>
      </c>
      <c r="K114" s="71">
        <v>55</v>
      </c>
      <c r="L114" s="71">
        <v>73</v>
      </c>
      <c r="M114" s="71">
        <v>65</v>
      </c>
      <c r="N114" s="71">
        <v>78</v>
      </c>
      <c r="O114" s="71">
        <v>68</v>
      </c>
      <c r="P114" s="71">
        <v>82</v>
      </c>
      <c r="Q114" s="71">
        <v>67</v>
      </c>
      <c r="R114" s="71">
        <v>70</v>
      </c>
      <c r="S114" s="71">
        <v>92</v>
      </c>
      <c r="T114" s="72">
        <v>80</v>
      </c>
      <c r="U114" s="73">
        <v>83</v>
      </c>
      <c r="V114" s="71">
        <v>69</v>
      </c>
      <c r="W114" s="71">
        <v>94</v>
      </c>
      <c r="X114" s="71">
        <v>102</v>
      </c>
      <c r="Y114" s="71">
        <v>87</v>
      </c>
      <c r="Z114" s="71">
        <v>83</v>
      </c>
      <c r="AA114" s="71">
        <v>69</v>
      </c>
      <c r="AB114" s="74">
        <v>100.58</v>
      </c>
      <c r="AC114" s="71">
        <v>83</v>
      </c>
      <c r="AD114" s="75">
        <v>69</v>
      </c>
      <c r="AE114" s="75"/>
      <c r="AF114" s="62"/>
      <c r="AG114" s="62"/>
    </row>
    <row r="115" spans="1:33" x14ac:dyDescent="0.2">
      <c r="A115" s="112" t="s">
        <v>156</v>
      </c>
      <c r="B115" s="113">
        <f t="shared" si="2"/>
        <v>112</v>
      </c>
      <c r="C115" s="113" t="s">
        <v>157</v>
      </c>
      <c r="D115" s="113" t="s">
        <v>98</v>
      </c>
      <c r="E115" s="113" t="s">
        <v>128</v>
      </c>
      <c r="F115" s="114">
        <v>16</v>
      </c>
      <c r="G115" s="115">
        <v>1.4477649999999997</v>
      </c>
      <c r="H115" s="115">
        <v>1.4479969627426994</v>
      </c>
      <c r="I115" s="115">
        <v>7.6024822889332988E-2</v>
      </c>
      <c r="J115" s="70">
        <v>83</v>
      </c>
      <c r="K115" s="71">
        <v>73</v>
      </c>
      <c r="L115" s="71">
        <v>97</v>
      </c>
      <c r="M115" s="71">
        <v>87</v>
      </c>
      <c r="N115" s="71">
        <v>105</v>
      </c>
      <c r="O115" s="71">
        <v>91</v>
      </c>
      <c r="P115" s="71">
        <v>110</v>
      </c>
      <c r="Q115" s="71">
        <v>92</v>
      </c>
      <c r="R115" s="71">
        <v>96</v>
      </c>
      <c r="S115" s="71">
        <v>125</v>
      </c>
      <c r="T115" s="72">
        <v>109</v>
      </c>
      <c r="U115" s="73">
        <v>108</v>
      </c>
      <c r="V115" s="71">
        <v>89</v>
      </c>
      <c r="W115" s="71">
        <v>121</v>
      </c>
      <c r="X115" s="71">
        <v>135</v>
      </c>
      <c r="Y115" s="71">
        <v>113</v>
      </c>
      <c r="Z115" s="71">
        <v>108</v>
      </c>
      <c r="AA115" s="71">
        <v>89</v>
      </c>
      <c r="AB115" s="74">
        <v>129.47</v>
      </c>
      <c r="AC115" s="71">
        <v>106</v>
      </c>
      <c r="AD115" s="75">
        <v>89</v>
      </c>
      <c r="AE115" s="75"/>
      <c r="AF115" s="62"/>
      <c r="AG115" s="62"/>
    </row>
    <row r="116" spans="1:33" x14ac:dyDescent="0.2">
      <c r="A116" s="112" t="s">
        <v>156</v>
      </c>
      <c r="B116" s="113">
        <f t="shared" si="2"/>
        <v>113</v>
      </c>
      <c r="C116" s="113" t="s">
        <v>157</v>
      </c>
      <c r="D116" s="113" t="s">
        <v>98</v>
      </c>
      <c r="E116" s="113" t="s">
        <v>129</v>
      </c>
      <c r="F116" s="114">
        <v>25</v>
      </c>
      <c r="G116" s="115">
        <v>0.86985549999999989</v>
      </c>
      <c r="H116" s="115">
        <v>0.87021258908954824</v>
      </c>
      <c r="I116" s="115">
        <v>7.916354251210965E-2</v>
      </c>
      <c r="J116" s="70">
        <v>108</v>
      </c>
      <c r="K116" s="71">
        <v>96</v>
      </c>
      <c r="L116" s="71">
        <v>126</v>
      </c>
      <c r="M116" s="71">
        <v>108</v>
      </c>
      <c r="N116" s="71">
        <v>136</v>
      </c>
      <c r="O116" s="71">
        <v>116</v>
      </c>
      <c r="P116" s="71">
        <v>147</v>
      </c>
      <c r="Q116" s="71">
        <v>123</v>
      </c>
      <c r="R116" s="71">
        <v>128</v>
      </c>
      <c r="S116" s="71">
        <v>166</v>
      </c>
      <c r="T116" s="72">
        <v>147</v>
      </c>
      <c r="U116" s="73">
        <v>137</v>
      </c>
      <c r="V116" s="71">
        <v>114</v>
      </c>
      <c r="W116" s="71">
        <v>157</v>
      </c>
      <c r="X116" s="71">
        <v>175</v>
      </c>
      <c r="Y116" s="71">
        <v>148</v>
      </c>
      <c r="Z116" s="71">
        <v>137</v>
      </c>
      <c r="AA116" s="71">
        <v>114</v>
      </c>
      <c r="AB116" s="74">
        <v>167.99</v>
      </c>
      <c r="AC116" s="71">
        <v>137</v>
      </c>
      <c r="AD116" s="75">
        <v>114</v>
      </c>
      <c r="AE116" s="75"/>
      <c r="AF116" s="62"/>
      <c r="AG116" s="62"/>
    </row>
    <row r="117" spans="1:33" x14ac:dyDescent="0.2">
      <c r="A117" s="112" t="s">
        <v>156</v>
      </c>
      <c r="B117" s="113">
        <f t="shared" si="2"/>
        <v>114</v>
      </c>
      <c r="C117" s="113" t="s">
        <v>157</v>
      </c>
      <c r="D117" s="113" t="s">
        <v>98</v>
      </c>
      <c r="E117" s="113" t="s">
        <v>130</v>
      </c>
      <c r="F117" s="114">
        <v>35</v>
      </c>
      <c r="G117" s="115">
        <v>0.62816249999999996</v>
      </c>
      <c r="H117" s="115">
        <v>0.62868037328437998</v>
      </c>
      <c r="I117" s="115">
        <v>7.7273631195393058E-2</v>
      </c>
      <c r="J117" s="70">
        <v>133</v>
      </c>
      <c r="K117" s="71">
        <v>116</v>
      </c>
      <c r="L117" s="71">
        <v>156</v>
      </c>
      <c r="M117" s="71">
        <v>134</v>
      </c>
      <c r="N117" s="71">
        <v>168</v>
      </c>
      <c r="O117" s="71">
        <v>144</v>
      </c>
      <c r="P117" s="71">
        <v>182</v>
      </c>
      <c r="Q117" s="71">
        <v>154</v>
      </c>
      <c r="R117" s="71">
        <v>160</v>
      </c>
      <c r="S117" s="71">
        <v>206</v>
      </c>
      <c r="T117" s="72">
        <v>183</v>
      </c>
      <c r="U117" s="73">
        <v>165</v>
      </c>
      <c r="V117" s="71">
        <v>138</v>
      </c>
      <c r="W117" s="71">
        <v>189</v>
      </c>
      <c r="X117" s="71">
        <v>210</v>
      </c>
      <c r="Y117" s="71">
        <v>177</v>
      </c>
      <c r="Z117" s="71">
        <v>165</v>
      </c>
      <c r="AA117" s="71">
        <v>138</v>
      </c>
      <c r="AB117" s="74">
        <v>202.23</v>
      </c>
      <c r="AC117" s="71">
        <v>165</v>
      </c>
      <c r="AD117" s="75">
        <v>138</v>
      </c>
      <c r="AE117" s="75"/>
      <c r="AF117" s="62"/>
      <c r="AG117" s="62"/>
    </row>
    <row r="118" spans="1:33" x14ac:dyDescent="0.2">
      <c r="A118" s="112" t="s">
        <v>156</v>
      </c>
      <c r="B118" s="113">
        <f t="shared" si="2"/>
        <v>115</v>
      </c>
      <c r="C118" s="113" t="s">
        <v>157</v>
      </c>
      <c r="D118" s="113" t="s">
        <v>98</v>
      </c>
      <c r="E118" s="113" t="s">
        <v>131</v>
      </c>
      <c r="F118" s="114">
        <v>50</v>
      </c>
      <c r="G118" s="115">
        <v>0.4630455</v>
      </c>
      <c r="H118" s="115">
        <v>0.46375959208479489</v>
      </c>
      <c r="I118" s="115">
        <v>7.3893865615048238E-2</v>
      </c>
      <c r="J118" s="70">
        <v>159</v>
      </c>
      <c r="K118" s="71">
        <v>140</v>
      </c>
      <c r="L118" s="71">
        <v>190</v>
      </c>
      <c r="M118" s="71">
        <v>163</v>
      </c>
      <c r="N118" s="71">
        <v>205</v>
      </c>
      <c r="O118" s="71">
        <v>175</v>
      </c>
      <c r="P118" s="71">
        <v>220</v>
      </c>
      <c r="Q118" s="71">
        <v>188</v>
      </c>
      <c r="R118" s="71">
        <v>197</v>
      </c>
      <c r="S118" s="71">
        <v>250</v>
      </c>
      <c r="T118" s="72">
        <v>224</v>
      </c>
      <c r="U118" s="73">
        <v>196</v>
      </c>
      <c r="V118" s="71">
        <v>163</v>
      </c>
      <c r="W118" s="71">
        <v>231</v>
      </c>
      <c r="X118" s="71">
        <v>251</v>
      </c>
      <c r="Y118" s="71">
        <v>209</v>
      </c>
      <c r="Z118" s="71">
        <v>196</v>
      </c>
      <c r="AA118" s="71">
        <v>163</v>
      </c>
      <c r="AB118" s="74">
        <v>247.17</v>
      </c>
      <c r="AC118" s="71">
        <v>196</v>
      </c>
      <c r="AD118" s="75">
        <v>163</v>
      </c>
      <c r="AE118" s="75"/>
      <c r="AF118" s="62"/>
      <c r="AG118" s="62"/>
    </row>
    <row r="119" spans="1:33" x14ac:dyDescent="0.2">
      <c r="A119" s="112" t="s">
        <v>156</v>
      </c>
      <c r="B119" s="113">
        <f t="shared" si="2"/>
        <v>116</v>
      </c>
      <c r="C119" s="113" t="s">
        <v>157</v>
      </c>
      <c r="D119" s="113" t="s">
        <v>98</v>
      </c>
      <c r="E119" s="113" t="s">
        <v>132</v>
      </c>
      <c r="F119" s="114">
        <v>70</v>
      </c>
      <c r="G119" s="115">
        <v>0.320662</v>
      </c>
      <c r="H119" s="115">
        <v>0.32173254260500744</v>
      </c>
      <c r="I119" s="115">
        <v>7.2349990114465454E-2</v>
      </c>
      <c r="J119" s="70">
        <v>201</v>
      </c>
      <c r="K119" s="71">
        <v>177</v>
      </c>
      <c r="L119" s="71">
        <v>245</v>
      </c>
      <c r="M119" s="71">
        <v>208</v>
      </c>
      <c r="N119" s="71">
        <v>263</v>
      </c>
      <c r="O119" s="71">
        <v>224</v>
      </c>
      <c r="P119" s="71">
        <v>282</v>
      </c>
      <c r="Q119" s="71">
        <v>244</v>
      </c>
      <c r="R119" s="71">
        <v>254</v>
      </c>
      <c r="S119" s="71">
        <v>321</v>
      </c>
      <c r="T119" s="72">
        <v>289</v>
      </c>
      <c r="U119" s="73">
        <v>241</v>
      </c>
      <c r="V119" s="71">
        <v>202</v>
      </c>
      <c r="W119" s="71">
        <v>280</v>
      </c>
      <c r="X119" s="71">
        <v>307</v>
      </c>
      <c r="Y119" s="71">
        <v>256</v>
      </c>
      <c r="Z119" s="71">
        <v>241</v>
      </c>
      <c r="AA119" s="71">
        <v>202</v>
      </c>
      <c r="AB119" s="74">
        <v>299.60000000000002</v>
      </c>
      <c r="AC119" s="71">
        <v>241</v>
      </c>
      <c r="AD119" s="75">
        <v>202</v>
      </c>
      <c r="AE119" s="75"/>
      <c r="AF119" s="62"/>
      <c r="AG119" s="62"/>
    </row>
    <row r="120" spans="1:33" x14ac:dyDescent="0.2">
      <c r="A120" s="112" t="s">
        <v>156</v>
      </c>
      <c r="B120" s="113">
        <f t="shared" si="2"/>
        <v>117</v>
      </c>
      <c r="C120" s="113" t="s">
        <v>157</v>
      </c>
      <c r="D120" s="113" t="s">
        <v>98</v>
      </c>
      <c r="E120" s="113" t="s">
        <v>133</v>
      </c>
      <c r="F120" s="114">
        <v>95</v>
      </c>
      <c r="G120" s="115">
        <v>0.23092449999999998</v>
      </c>
      <c r="H120" s="115">
        <v>0.23246470902409791</v>
      </c>
      <c r="I120" s="115">
        <v>7.0861509781316834E-2</v>
      </c>
      <c r="J120" s="70">
        <v>241</v>
      </c>
      <c r="K120" s="71">
        <v>212</v>
      </c>
      <c r="L120" s="71">
        <v>298</v>
      </c>
      <c r="M120" s="71">
        <v>253</v>
      </c>
      <c r="N120" s="71">
        <v>320</v>
      </c>
      <c r="O120" s="71">
        <v>271</v>
      </c>
      <c r="P120" s="71">
        <v>343</v>
      </c>
      <c r="Q120" s="71">
        <v>298</v>
      </c>
      <c r="R120" s="71">
        <v>311</v>
      </c>
      <c r="S120" s="71">
        <v>391</v>
      </c>
      <c r="T120" s="72">
        <v>354</v>
      </c>
      <c r="U120" s="73">
        <v>285</v>
      </c>
      <c r="V120" s="71">
        <v>239</v>
      </c>
      <c r="W120" s="71">
        <v>327</v>
      </c>
      <c r="X120" s="71">
        <v>369</v>
      </c>
      <c r="Y120" s="71">
        <v>308</v>
      </c>
      <c r="Z120" s="71">
        <v>285</v>
      </c>
      <c r="AA120" s="71">
        <v>239</v>
      </c>
      <c r="AB120" s="74">
        <v>349.89</v>
      </c>
      <c r="AC120" s="71">
        <v>285</v>
      </c>
      <c r="AD120" s="75">
        <v>239</v>
      </c>
      <c r="AE120" s="75"/>
      <c r="AF120" s="62"/>
      <c r="AG120" s="62"/>
    </row>
    <row r="121" spans="1:33" x14ac:dyDescent="0.2">
      <c r="A121" s="112" t="s">
        <v>156</v>
      </c>
      <c r="B121" s="113">
        <f t="shared" si="2"/>
        <v>118</v>
      </c>
      <c r="C121" s="113" t="s">
        <v>157</v>
      </c>
      <c r="D121" s="113" t="s">
        <v>98</v>
      </c>
      <c r="E121" s="113" t="s">
        <v>134</v>
      </c>
      <c r="F121" s="114">
        <v>120</v>
      </c>
      <c r="G121" s="115">
        <v>0.18306449999999999</v>
      </c>
      <c r="H121" s="115">
        <v>0.18498905096568991</v>
      </c>
      <c r="I121" s="115">
        <v>7.0290337148896972E-2</v>
      </c>
      <c r="J121" s="70">
        <v>278</v>
      </c>
      <c r="K121" s="71">
        <v>244</v>
      </c>
      <c r="L121" s="71">
        <v>348</v>
      </c>
      <c r="M121" s="71">
        <v>293</v>
      </c>
      <c r="N121" s="71">
        <v>373</v>
      </c>
      <c r="O121" s="71">
        <v>315</v>
      </c>
      <c r="P121" s="71">
        <v>398</v>
      </c>
      <c r="Q121" s="71">
        <v>349</v>
      </c>
      <c r="R121" s="71">
        <v>364</v>
      </c>
      <c r="S121" s="71">
        <v>455</v>
      </c>
      <c r="T121" s="72">
        <v>413</v>
      </c>
      <c r="U121" s="73">
        <v>325</v>
      </c>
      <c r="V121" s="71">
        <v>272</v>
      </c>
      <c r="W121" s="71">
        <v>379</v>
      </c>
      <c r="X121" s="71">
        <v>420</v>
      </c>
      <c r="Y121" s="71">
        <v>351</v>
      </c>
      <c r="Z121" s="71">
        <v>325</v>
      </c>
      <c r="AA121" s="71">
        <v>272</v>
      </c>
      <c r="AB121" s="74">
        <v>405.53</v>
      </c>
      <c r="AC121" s="71">
        <v>325</v>
      </c>
      <c r="AD121" s="75">
        <v>272</v>
      </c>
      <c r="AE121" s="75"/>
      <c r="AF121" s="62"/>
      <c r="AG121" s="62"/>
    </row>
    <row r="122" spans="1:33" x14ac:dyDescent="0.2">
      <c r="A122" s="116" t="s">
        <v>156</v>
      </c>
      <c r="B122" s="113">
        <f t="shared" si="2"/>
        <v>119</v>
      </c>
      <c r="C122" s="117" t="s">
        <v>157</v>
      </c>
      <c r="D122" s="117" t="s">
        <v>98</v>
      </c>
      <c r="E122" s="117" t="s">
        <v>135</v>
      </c>
      <c r="F122" s="118">
        <v>150</v>
      </c>
      <c r="G122" s="119">
        <v>0.148366</v>
      </c>
      <c r="H122" s="119">
        <v>0.15069764880568004</v>
      </c>
      <c r="I122" s="119">
        <v>7.0831925016531447E-2</v>
      </c>
      <c r="J122" s="70"/>
      <c r="K122" s="71">
        <v>273</v>
      </c>
      <c r="L122" s="71">
        <v>401</v>
      </c>
      <c r="M122" s="71">
        <v>338</v>
      </c>
      <c r="N122" s="71">
        <v>430</v>
      </c>
      <c r="O122" s="71">
        <v>363</v>
      </c>
      <c r="P122" s="71">
        <v>459</v>
      </c>
      <c r="Q122" s="71">
        <v>404</v>
      </c>
      <c r="R122" s="71">
        <v>422</v>
      </c>
      <c r="S122" s="71">
        <v>525</v>
      </c>
      <c r="T122" s="72">
        <v>480</v>
      </c>
      <c r="U122" s="73">
        <v>367</v>
      </c>
      <c r="V122" s="71">
        <v>307</v>
      </c>
      <c r="W122" s="71">
        <v>424</v>
      </c>
      <c r="X122" s="71">
        <v>472</v>
      </c>
      <c r="Y122" s="71">
        <v>393</v>
      </c>
      <c r="Z122" s="71">
        <v>367</v>
      </c>
      <c r="AA122" s="71">
        <v>307</v>
      </c>
      <c r="AB122" s="74">
        <v>453.68</v>
      </c>
      <c r="AC122" s="71">
        <v>367</v>
      </c>
      <c r="AD122" s="75">
        <v>307</v>
      </c>
      <c r="AE122" s="75"/>
      <c r="AF122" s="62"/>
      <c r="AG122" s="62"/>
    </row>
    <row r="123" spans="1:33" x14ac:dyDescent="0.2">
      <c r="A123" s="116" t="s">
        <v>156</v>
      </c>
      <c r="B123" s="113">
        <f t="shared" si="2"/>
        <v>120</v>
      </c>
      <c r="C123" s="117" t="s">
        <v>157</v>
      </c>
      <c r="D123" s="117" t="s">
        <v>98</v>
      </c>
      <c r="E123" s="117" t="s">
        <v>136</v>
      </c>
      <c r="F123" s="118">
        <v>185</v>
      </c>
      <c r="G123" s="119">
        <v>0.11857314999999999</v>
      </c>
      <c r="H123" s="119">
        <v>0.12144604937633442</v>
      </c>
      <c r="I123" s="119">
        <v>7.1153952440087265E-2</v>
      </c>
      <c r="J123" s="70"/>
      <c r="K123" s="71"/>
      <c r="L123" s="71">
        <v>460</v>
      </c>
      <c r="M123" s="71">
        <v>386</v>
      </c>
      <c r="N123" s="71">
        <v>493</v>
      </c>
      <c r="O123" s="71">
        <v>415</v>
      </c>
      <c r="P123" s="71">
        <v>523</v>
      </c>
      <c r="Q123" s="71">
        <v>464</v>
      </c>
      <c r="R123" s="71">
        <v>485</v>
      </c>
      <c r="S123" s="71">
        <v>602</v>
      </c>
      <c r="T123" s="72">
        <v>551</v>
      </c>
      <c r="U123" s="73">
        <v>411</v>
      </c>
      <c r="V123" s="71">
        <v>344</v>
      </c>
      <c r="W123" s="71">
        <v>473</v>
      </c>
      <c r="X123" s="71">
        <v>535</v>
      </c>
      <c r="Y123" s="71">
        <v>447</v>
      </c>
      <c r="Z123" s="71">
        <v>411</v>
      </c>
      <c r="AA123" s="71">
        <v>344</v>
      </c>
      <c r="AB123" s="74">
        <v>506.11</v>
      </c>
      <c r="AC123" s="71">
        <v>411</v>
      </c>
      <c r="AD123" s="75">
        <v>344</v>
      </c>
      <c r="AE123" s="75"/>
      <c r="AF123" s="62"/>
      <c r="AG123" s="62"/>
    </row>
    <row r="124" spans="1:33" x14ac:dyDescent="0.2">
      <c r="A124" s="116" t="s">
        <v>156</v>
      </c>
      <c r="B124" s="113">
        <f t="shared" si="2"/>
        <v>121</v>
      </c>
      <c r="C124" s="117" t="s">
        <v>157</v>
      </c>
      <c r="D124" s="117" t="s">
        <v>98</v>
      </c>
      <c r="E124" s="117" t="s">
        <v>137</v>
      </c>
      <c r="F124" s="118">
        <v>240</v>
      </c>
      <c r="G124" s="119">
        <v>9.021609999999998E-2</v>
      </c>
      <c r="H124" s="119">
        <v>9.4017920352838277E-2</v>
      </c>
      <c r="I124" s="119">
        <v>6.9914609777814579E-2</v>
      </c>
      <c r="J124" s="70"/>
      <c r="K124" s="71"/>
      <c r="L124" s="71">
        <v>545</v>
      </c>
      <c r="M124" s="71">
        <v>455</v>
      </c>
      <c r="N124" s="71">
        <v>583</v>
      </c>
      <c r="O124" s="71">
        <v>490</v>
      </c>
      <c r="P124" s="71">
        <v>618</v>
      </c>
      <c r="Q124" s="71">
        <v>552</v>
      </c>
      <c r="R124" s="71">
        <v>577</v>
      </c>
      <c r="S124" s="71">
        <v>711</v>
      </c>
      <c r="T124" s="72">
        <v>654</v>
      </c>
      <c r="U124" s="73">
        <v>475</v>
      </c>
      <c r="V124" s="71">
        <v>398</v>
      </c>
      <c r="W124" s="71">
        <v>555</v>
      </c>
      <c r="X124" s="71">
        <v>623</v>
      </c>
      <c r="Y124" s="71">
        <v>519</v>
      </c>
      <c r="Z124" s="71">
        <v>475</v>
      </c>
      <c r="AA124" s="71">
        <v>398</v>
      </c>
      <c r="AB124" s="74">
        <v>593.85</v>
      </c>
      <c r="AC124" s="71">
        <v>475</v>
      </c>
      <c r="AD124" s="75">
        <v>398</v>
      </c>
      <c r="AE124" s="75"/>
      <c r="AF124" s="62"/>
      <c r="AG124" s="62"/>
    </row>
    <row r="125" spans="1:33" ht="13.5" thickBot="1" x14ac:dyDescent="0.25">
      <c r="A125" s="116" t="s">
        <v>156</v>
      </c>
      <c r="B125" s="117">
        <f t="shared" si="2"/>
        <v>122</v>
      </c>
      <c r="C125" s="117" t="s">
        <v>157</v>
      </c>
      <c r="D125" s="117" t="s">
        <v>98</v>
      </c>
      <c r="E125" s="117" t="s">
        <v>138</v>
      </c>
      <c r="F125" s="118">
        <v>300</v>
      </c>
      <c r="G125" s="119">
        <v>7.2986499999999996E-2</v>
      </c>
      <c r="H125" s="119">
        <v>7.7679987649363985E-2</v>
      </c>
      <c r="I125" s="119">
        <v>6.9274417843611921E-2</v>
      </c>
      <c r="J125" s="70"/>
      <c r="K125" s="71"/>
      <c r="L125" s="71">
        <v>631</v>
      </c>
      <c r="M125" s="71">
        <v>524</v>
      </c>
      <c r="N125" s="71">
        <v>674</v>
      </c>
      <c r="O125" s="71">
        <v>565</v>
      </c>
      <c r="P125" s="71">
        <v>713</v>
      </c>
      <c r="Q125" s="71">
        <v>640</v>
      </c>
      <c r="R125" s="71">
        <v>670</v>
      </c>
      <c r="S125" s="71">
        <v>821</v>
      </c>
      <c r="T125" s="72">
        <v>758</v>
      </c>
      <c r="U125" s="73">
        <v>537</v>
      </c>
      <c r="V125" s="71">
        <v>449</v>
      </c>
      <c r="W125" s="71">
        <v>624</v>
      </c>
      <c r="X125" s="71">
        <v>704</v>
      </c>
      <c r="Y125" s="71">
        <v>588</v>
      </c>
      <c r="Z125" s="71">
        <v>537</v>
      </c>
      <c r="AA125" s="71">
        <v>449</v>
      </c>
      <c r="AB125" s="74">
        <v>667.68</v>
      </c>
      <c r="AC125" s="71">
        <v>537</v>
      </c>
      <c r="AD125" s="75">
        <v>449</v>
      </c>
      <c r="AE125" s="75"/>
      <c r="AF125" s="62"/>
      <c r="AG125" s="62"/>
    </row>
    <row r="126" spans="1:33" ht="13.5" thickTop="1" x14ac:dyDescent="0.2">
      <c r="A126" s="120" t="s">
        <v>156</v>
      </c>
      <c r="B126" s="121">
        <f t="shared" si="2"/>
        <v>123</v>
      </c>
      <c r="C126" s="121" t="s">
        <v>157</v>
      </c>
      <c r="D126" s="121" t="s">
        <v>98</v>
      </c>
      <c r="E126" s="121" t="s">
        <v>141</v>
      </c>
      <c r="F126" s="122">
        <v>4</v>
      </c>
      <c r="G126" s="123">
        <v>5.9226749999999999</v>
      </c>
      <c r="H126" s="123">
        <v>5.9227167157112222</v>
      </c>
      <c r="I126" s="124">
        <v>8.9056541903121136E-2</v>
      </c>
      <c r="J126" s="70">
        <v>36</v>
      </c>
      <c r="K126" s="71">
        <v>32</v>
      </c>
      <c r="L126" s="71">
        <v>41</v>
      </c>
      <c r="M126" s="71">
        <v>36</v>
      </c>
      <c r="N126" s="71">
        <v>45</v>
      </c>
      <c r="O126" s="71">
        <v>38</v>
      </c>
      <c r="P126" s="71">
        <v>46</v>
      </c>
      <c r="Q126" s="71">
        <v>36</v>
      </c>
      <c r="R126" s="71">
        <v>38</v>
      </c>
      <c r="S126" s="71">
        <v>51</v>
      </c>
      <c r="T126" s="72">
        <v>44</v>
      </c>
      <c r="U126" s="73">
        <v>50</v>
      </c>
      <c r="V126" s="71">
        <v>42</v>
      </c>
      <c r="W126" s="71">
        <v>56</v>
      </c>
      <c r="X126" s="71">
        <v>60</v>
      </c>
      <c r="Y126" s="71">
        <v>51</v>
      </c>
      <c r="Z126" s="71">
        <v>50</v>
      </c>
      <c r="AA126" s="71">
        <v>42</v>
      </c>
      <c r="AB126" s="74">
        <v>59.92</v>
      </c>
      <c r="AC126" s="71">
        <v>50</v>
      </c>
      <c r="AD126" s="75">
        <v>42</v>
      </c>
      <c r="AE126" s="75"/>
      <c r="AF126" s="62"/>
      <c r="AG126" s="62"/>
    </row>
    <row r="127" spans="1:33" x14ac:dyDescent="0.2">
      <c r="A127" s="112" t="s">
        <v>156</v>
      </c>
      <c r="B127" s="113">
        <f t="shared" si="2"/>
        <v>124</v>
      </c>
      <c r="C127" s="113" t="s">
        <v>157</v>
      </c>
      <c r="D127" s="113" t="s">
        <v>98</v>
      </c>
      <c r="E127" s="113" t="s">
        <v>142</v>
      </c>
      <c r="F127" s="114">
        <v>6</v>
      </c>
      <c r="G127" s="115">
        <v>3.9484499999999993</v>
      </c>
      <c r="H127" s="115">
        <v>3.9485181407222858</v>
      </c>
      <c r="I127" s="115">
        <v>8.5251661081641533E-2</v>
      </c>
      <c r="J127" s="70">
        <v>46</v>
      </c>
      <c r="K127" s="71">
        <v>40</v>
      </c>
      <c r="L127" s="71">
        <v>53</v>
      </c>
      <c r="M127" s="71">
        <v>47</v>
      </c>
      <c r="N127" s="71">
        <v>57</v>
      </c>
      <c r="O127" s="71">
        <v>49</v>
      </c>
      <c r="P127" s="71">
        <v>59</v>
      </c>
      <c r="Q127" s="71">
        <v>48</v>
      </c>
      <c r="R127" s="71">
        <v>50</v>
      </c>
      <c r="S127" s="71">
        <v>66</v>
      </c>
      <c r="T127" s="72">
        <v>57</v>
      </c>
      <c r="U127" s="73">
        <v>63</v>
      </c>
      <c r="V127" s="71">
        <v>52</v>
      </c>
      <c r="W127" s="71">
        <v>70</v>
      </c>
      <c r="X127" s="71">
        <v>76</v>
      </c>
      <c r="Y127" s="71">
        <v>64</v>
      </c>
      <c r="Z127" s="71">
        <v>63</v>
      </c>
      <c r="AA127" s="71">
        <v>52</v>
      </c>
      <c r="AB127" s="74">
        <v>74.900000000000006</v>
      </c>
      <c r="AC127" s="71">
        <v>63</v>
      </c>
      <c r="AD127" s="75">
        <v>52</v>
      </c>
      <c r="AE127" s="75"/>
      <c r="AF127" s="62"/>
      <c r="AG127" s="62"/>
    </row>
    <row r="128" spans="1:33" x14ac:dyDescent="0.2">
      <c r="A128" s="112" t="s">
        <v>156</v>
      </c>
      <c r="B128" s="113">
        <f t="shared" si="2"/>
        <v>125</v>
      </c>
      <c r="C128" s="113" t="s">
        <v>157</v>
      </c>
      <c r="D128" s="113" t="s">
        <v>98</v>
      </c>
      <c r="E128" s="113" t="s">
        <v>143</v>
      </c>
      <c r="F128" s="114">
        <v>10</v>
      </c>
      <c r="G128" s="115">
        <v>2.2853149999999998</v>
      </c>
      <c r="H128" s="115">
        <v>2.2854441303231301</v>
      </c>
      <c r="I128" s="115">
        <v>8.1298367810903854E-2</v>
      </c>
      <c r="J128" s="70">
        <v>63</v>
      </c>
      <c r="K128" s="71">
        <v>55</v>
      </c>
      <c r="L128" s="71">
        <v>73</v>
      </c>
      <c r="M128" s="71">
        <v>65</v>
      </c>
      <c r="N128" s="71">
        <v>78</v>
      </c>
      <c r="O128" s="71">
        <v>68</v>
      </c>
      <c r="P128" s="71">
        <v>82</v>
      </c>
      <c r="Q128" s="71">
        <v>67</v>
      </c>
      <c r="R128" s="71">
        <v>70</v>
      </c>
      <c r="S128" s="71">
        <v>92</v>
      </c>
      <c r="T128" s="72">
        <v>80</v>
      </c>
      <c r="U128" s="73">
        <v>83</v>
      </c>
      <c r="V128" s="71">
        <v>69</v>
      </c>
      <c r="W128" s="71">
        <v>94</v>
      </c>
      <c r="X128" s="71">
        <v>102</v>
      </c>
      <c r="Y128" s="71">
        <v>87</v>
      </c>
      <c r="Z128" s="71">
        <v>83</v>
      </c>
      <c r="AA128" s="71">
        <v>69</v>
      </c>
      <c r="AB128" s="74">
        <v>100.58</v>
      </c>
      <c r="AC128" s="71">
        <v>83</v>
      </c>
      <c r="AD128" s="75">
        <v>69</v>
      </c>
      <c r="AE128" s="75"/>
      <c r="AF128" s="62"/>
      <c r="AG128" s="62"/>
    </row>
    <row r="129" spans="1:33" x14ac:dyDescent="0.2">
      <c r="A129" s="112" t="s">
        <v>156</v>
      </c>
      <c r="B129" s="113">
        <f t="shared" si="2"/>
        <v>126</v>
      </c>
      <c r="C129" s="113" t="s">
        <v>157</v>
      </c>
      <c r="D129" s="113" t="s">
        <v>98</v>
      </c>
      <c r="E129" s="113" t="s">
        <v>144</v>
      </c>
      <c r="F129" s="114">
        <v>16</v>
      </c>
      <c r="G129" s="115">
        <v>1.4477649999999997</v>
      </c>
      <c r="H129" s="115">
        <v>1.4479969627426994</v>
      </c>
      <c r="I129" s="115">
        <v>7.6024822889332988E-2</v>
      </c>
      <c r="J129" s="70">
        <v>83</v>
      </c>
      <c r="K129" s="71">
        <v>73</v>
      </c>
      <c r="L129" s="71">
        <v>97</v>
      </c>
      <c r="M129" s="71">
        <v>87</v>
      </c>
      <c r="N129" s="71">
        <v>105</v>
      </c>
      <c r="O129" s="71">
        <v>91</v>
      </c>
      <c r="P129" s="71">
        <v>110</v>
      </c>
      <c r="Q129" s="71">
        <v>92</v>
      </c>
      <c r="R129" s="71">
        <v>96</v>
      </c>
      <c r="S129" s="71">
        <v>125</v>
      </c>
      <c r="T129" s="72">
        <v>109</v>
      </c>
      <c r="U129" s="73">
        <v>108</v>
      </c>
      <c r="V129" s="71">
        <v>89</v>
      </c>
      <c r="W129" s="71">
        <v>121</v>
      </c>
      <c r="X129" s="71">
        <v>135</v>
      </c>
      <c r="Y129" s="71">
        <v>113</v>
      </c>
      <c r="Z129" s="71">
        <v>108</v>
      </c>
      <c r="AA129" s="71">
        <v>89</v>
      </c>
      <c r="AB129" s="74">
        <v>129.47</v>
      </c>
      <c r="AC129" s="71">
        <v>106</v>
      </c>
      <c r="AD129" s="75">
        <v>89</v>
      </c>
      <c r="AE129" s="75"/>
      <c r="AF129" s="62"/>
      <c r="AG129" s="62"/>
    </row>
    <row r="130" spans="1:33" x14ac:dyDescent="0.2">
      <c r="A130" s="112" t="s">
        <v>156</v>
      </c>
      <c r="B130" s="113">
        <f t="shared" si="2"/>
        <v>127</v>
      </c>
      <c r="C130" s="113" t="s">
        <v>157</v>
      </c>
      <c r="D130" s="113" t="s">
        <v>98</v>
      </c>
      <c r="E130" s="113" t="s">
        <v>145</v>
      </c>
      <c r="F130" s="114">
        <v>25</v>
      </c>
      <c r="G130" s="115">
        <v>0.86985549999999989</v>
      </c>
      <c r="H130" s="115">
        <v>0.87021258908954824</v>
      </c>
      <c r="I130" s="115">
        <v>7.916354251210965E-2</v>
      </c>
      <c r="J130" s="70">
        <v>108</v>
      </c>
      <c r="K130" s="71">
        <v>96</v>
      </c>
      <c r="L130" s="71">
        <v>126</v>
      </c>
      <c r="M130" s="71">
        <v>108</v>
      </c>
      <c r="N130" s="71">
        <v>136</v>
      </c>
      <c r="O130" s="71">
        <v>116</v>
      </c>
      <c r="P130" s="71">
        <v>147</v>
      </c>
      <c r="Q130" s="71">
        <v>123</v>
      </c>
      <c r="R130" s="71">
        <v>128</v>
      </c>
      <c r="S130" s="71">
        <v>166</v>
      </c>
      <c r="T130" s="72">
        <v>147</v>
      </c>
      <c r="U130" s="73">
        <v>137</v>
      </c>
      <c r="V130" s="71">
        <v>114</v>
      </c>
      <c r="W130" s="71">
        <v>157</v>
      </c>
      <c r="X130" s="71">
        <v>175</v>
      </c>
      <c r="Y130" s="71">
        <v>148</v>
      </c>
      <c r="Z130" s="71">
        <v>137</v>
      </c>
      <c r="AA130" s="71">
        <v>114</v>
      </c>
      <c r="AB130" s="74">
        <v>167.99</v>
      </c>
      <c r="AC130" s="71">
        <v>137</v>
      </c>
      <c r="AD130" s="75">
        <v>114</v>
      </c>
      <c r="AE130" s="75"/>
      <c r="AF130" s="62"/>
      <c r="AG130" s="62"/>
    </row>
    <row r="131" spans="1:33" x14ac:dyDescent="0.2">
      <c r="A131" s="112" t="s">
        <v>156</v>
      </c>
      <c r="B131" s="113">
        <f t="shared" si="2"/>
        <v>128</v>
      </c>
      <c r="C131" s="113" t="s">
        <v>157</v>
      </c>
      <c r="D131" s="113" t="s">
        <v>98</v>
      </c>
      <c r="E131" s="113" t="s">
        <v>146</v>
      </c>
      <c r="F131" s="114">
        <v>35</v>
      </c>
      <c r="G131" s="115">
        <v>0.62816249999999996</v>
      </c>
      <c r="H131" s="115">
        <v>0.62868037328437998</v>
      </c>
      <c r="I131" s="115">
        <v>7.7273631195393058E-2</v>
      </c>
      <c r="J131" s="70">
        <v>133</v>
      </c>
      <c r="K131" s="71">
        <v>116</v>
      </c>
      <c r="L131" s="71">
        <v>156</v>
      </c>
      <c r="M131" s="71">
        <v>134</v>
      </c>
      <c r="N131" s="71">
        <v>168</v>
      </c>
      <c r="O131" s="71">
        <v>144</v>
      </c>
      <c r="P131" s="71">
        <v>182</v>
      </c>
      <c r="Q131" s="71">
        <v>154</v>
      </c>
      <c r="R131" s="71">
        <v>160</v>
      </c>
      <c r="S131" s="71">
        <v>206</v>
      </c>
      <c r="T131" s="72">
        <v>183</v>
      </c>
      <c r="U131" s="73">
        <v>165</v>
      </c>
      <c r="V131" s="71">
        <v>138</v>
      </c>
      <c r="W131" s="71">
        <v>189</v>
      </c>
      <c r="X131" s="71">
        <v>210</v>
      </c>
      <c r="Y131" s="71">
        <v>177</v>
      </c>
      <c r="Z131" s="71">
        <v>165</v>
      </c>
      <c r="AA131" s="71">
        <v>138</v>
      </c>
      <c r="AB131" s="74">
        <v>202.23</v>
      </c>
      <c r="AC131" s="71">
        <v>165</v>
      </c>
      <c r="AD131" s="75">
        <v>138</v>
      </c>
      <c r="AE131" s="75"/>
      <c r="AF131" s="62"/>
      <c r="AG131" s="62"/>
    </row>
    <row r="132" spans="1:33" x14ac:dyDescent="0.2">
      <c r="A132" s="112" t="s">
        <v>156</v>
      </c>
      <c r="B132" s="113">
        <f t="shared" si="2"/>
        <v>129</v>
      </c>
      <c r="C132" s="113" t="s">
        <v>157</v>
      </c>
      <c r="D132" s="113" t="s">
        <v>98</v>
      </c>
      <c r="E132" s="113" t="s">
        <v>147</v>
      </c>
      <c r="F132" s="114">
        <v>50</v>
      </c>
      <c r="G132" s="115">
        <v>0.4630455</v>
      </c>
      <c r="H132" s="115">
        <v>0.46375959208479489</v>
      </c>
      <c r="I132" s="115">
        <v>7.3893865615048238E-2</v>
      </c>
      <c r="J132" s="70">
        <v>159</v>
      </c>
      <c r="K132" s="71">
        <v>140</v>
      </c>
      <c r="L132" s="71">
        <v>190</v>
      </c>
      <c r="M132" s="71">
        <v>163</v>
      </c>
      <c r="N132" s="71">
        <v>205</v>
      </c>
      <c r="O132" s="71">
        <v>175</v>
      </c>
      <c r="P132" s="71">
        <v>220</v>
      </c>
      <c r="Q132" s="71">
        <v>188</v>
      </c>
      <c r="R132" s="71">
        <v>197</v>
      </c>
      <c r="S132" s="71">
        <v>250</v>
      </c>
      <c r="T132" s="72">
        <v>224</v>
      </c>
      <c r="U132" s="73">
        <v>196</v>
      </c>
      <c r="V132" s="71">
        <v>163</v>
      </c>
      <c r="W132" s="71">
        <v>231</v>
      </c>
      <c r="X132" s="71">
        <v>251</v>
      </c>
      <c r="Y132" s="71">
        <v>209</v>
      </c>
      <c r="Z132" s="71">
        <v>196</v>
      </c>
      <c r="AA132" s="71">
        <v>163</v>
      </c>
      <c r="AB132" s="74">
        <v>247.17</v>
      </c>
      <c r="AC132" s="71">
        <v>196</v>
      </c>
      <c r="AD132" s="75">
        <v>163</v>
      </c>
      <c r="AE132" s="75"/>
      <c r="AF132" s="62"/>
      <c r="AG132" s="62"/>
    </row>
    <row r="133" spans="1:33" x14ac:dyDescent="0.2">
      <c r="A133" s="112" t="s">
        <v>156</v>
      </c>
      <c r="B133" s="113">
        <f t="shared" si="2"/>
        <v>130</v>
      </c>
      <c r="C133" s="113" t="s">
        <v>157</v>
      </c>
      <c r="D133" s="113" t="s">
        <v>98</v>
      </c>
      <c r="E133" s="113" t="s">
        <v>148</v>
      </c>
      <c r="F133" s="114">
        <v>70</v>
      </c>
      <c r="G133" s="115">
        <v>0.320662</v>
      </c>
      <c r="H133" s="115">
        <v>0.32173254260500744</v>
      </c>
      <c r="I133" s="115">
        <v>7.2349990114465454E-2</v>
      </c>
      <c r="J133" s="70">
        <v>201</v>
      </c>
      <c r="K133" s="71">
        <v>177</v>
      </c>
      <c r="L133" s="71">
        <v>245</v>
      </c>
      <c r="M133" s="71">
        <v>208</v>
      </c>
      <c r="N133" s="71">
        <v>263</v>
      </c>
      <c r="O133" s="71">
        <v>224</v>
      </c>
      <c r="P133" s="71">
        <v>282</v>
      </c>
      <c r="Q133" s="71">
        <v>244</v>
      </c>
      <c r="R133" s="71">
        <v>254</v>
      </c>
      <c r="S133" s="71">
        <v>321</v>
      </c>
      <c r="T133" s="72">
        <v>289</v>
      </c>
      <c r="U133" s="73">
        <v>241</v>
      </c>
      <c r="V133" s="71">
        <v>202</v>
      </c>
      <c r="W133" s="71">
        <v>280</v>
      </c>
      <c r="X133" s="71">
        <v>307</v>
      </c>
      <c r="Y133" s="71">
        <v>256</v>
      </c>
      <c r="Z133" s="71">
        <v>241</v>
      </c>
      <c r="AA133" s="71">
        <v>202</v>
      </c>
      <c r="AB133" s="74">
        <v>299.60000000000002</v>
      </c>
      <c r="AC133" s="71">
        <v>241</v>
      </c>
      <c r="AD133" s="75">
        <v>202</v>
      </c>
      <c r="AE133" s="75"/>
      <c r="AF133" s="62"/>
      <c r="AG133" s="62"/>
    </row>
    <row r="134" spans="1:33" x14ac:dyDescent="0.2">
      <c r="A134" s="112" t="s">
        <v>156</v>
      </c>
      <c r="B134" s="113">
        <f t="shared" si="2"/>
        <v>131</v>
      </c>
      <c r="C134" s="113" t="s">
        <v>157</v>
      </c>
      <c r="D134" s="113" t="s">
        <v>98</v>
      </c>
      <c r="E134" s="113" t="s">
        <v>149</v>
      </c>
      <c r="F134" s="114">
        <v>95</v>
      </c>
      <c r="G134" s="115">
        <v>0.23092449999999998</v>
      </c>
      <c r="H134" s="115">
        <v>0.23246470902409791</v>
      </c>
      <c r="I134" s="115">
        <v>7.0861509781316834E-2</v>
      </c>
      <c r="J134" s="70">
        <v>241</v>
      </c>
      <c r="K134" s="71">
        <v>212</v>
      </c>
      <c r="L134" s="71">
        <v>298</v>
      </c>
      <c r="M134" s="71">
        <v>253</v>
      </c>
      <c r="N134" s="71">
        <v>320</v>
      </c>
      <c r="O134" s="71">
        <v>271</v>
      </c>
      <c r="P134" s="71">
        <v>343</v>
      </c>
      <c r="Q134" s="71">
        <v>298</v>
      </c>
      <c r="R134" s="71">
        <v>311</v>
      </c>
      <c r="S134" s="71">
        <v>391</v>
      </c>
      <c r="T134" s="72">
        <v>354</v>
      </c>
      <c r="U134" s="73">
        <v>285</v>
      </c>
      <c r="V134" s="71">
        <v>239</v>
      </c>
      <c r="W134" s="71">
        <v>327</v>
      </c>
      <c r="X134" s="71">
        <v>369</v>
      </c>
      <c r="Y134" s="71">
        <v>308</v>
      </c>
      <c r="Z134" s="71">
        <v>285</v>
      </c>
      <c r="AA134" s="71">
        <v>239</v>
      </c>
      <c r="AB134" s="74">
        <v>349.89</v>
      </c>
      <c r="AC134" s="71">
        <v>285</v>
      </c>
      <c r="AD134" s="75">
        <v>239</v>
      </c>
      <c r="AE134" s="75"/>
      <c r="AF134" s="62"/>
      <c r="AG134" s="62"/>
    </row>
    <row r="135" spans="1:33" x14ac:dyDescent="0.2">
      <c r="A135" s="116" t="s">
        <v>156</v>
      </c>
      <c r="B135" s="113">
        <f t="shared" si="2"/>
        <v>132</v>
      </c>
      <c r="C135" s="117" t="s">
        <v>157</v>
      </c>
      <c r="D135" s="117" t="s">
        <v>98</v>
      </c>
      <c r="E135" s="117" t="s">
        <v>150</v>
      </c>
      <c r="F135" s="118">
        <v>120</v>
      </c>
      <c r="G135" s="119">
        <v>0.18306449999999999</v>
      </c>
      <c r="H135" s="119">
        <v>0.18498905096568991</v>
      </c>
      <c r="I135" s="119">
        <v>7.0290337148896972E-2</v>
      </c>
      <c r="J135" s="70">
        <v>278</v>
      </c>
      <c r="K135" s="71">
        <v>244</v>
      </c>
      <c r="L135" s="71">
        <v>348</v>
      </c>
      <c r="M135" s="71">
        <v>293</v>
      </c>
      <c r="N135" s="71">
        <v>373</v>
      </c>
      <c r="O135" s="71">
        <v>315</v>
      </c>
      <c r="P135" s="71">
        <v>398</v>
      </c>
      <c r="Q135" s="71">
        <v>349</v>
      </c>
      <c r="R135" s="71">
        <v>364</v>
      </c>
      <c r="S135" s="71">
        <v>455</v>
      </c>
      <c r="T135" s="72">
        <v>413</v>
      </c>
      <c r="U135" s="73">
        <v>325</v>
      </c>
      <c r="V135" s="71">
        <v>272</v>
      </c>
      <c r="W135" s="71">
        <v>379</v>
      </c>
      <c r="X135" s="71">
        <v>420</v>
      </c>
      <c r="Y135" s="71">
        <v>351</v>
      </c>
      <c r="Z135" s="71">
        <v>325</v>
      </c>
      <c r="AA135" s="71">
        <v>272</v>
      </c>
      <c r="AB135" s="74">
        <v>405.53</v>
      </c>
      <c r="AC135" s="71">
        <v>325</v>
      </c>
      <c r="AD135" s="75">
        <v>272</v>
      </c>
      <c r="AE135" s="75"/>
      <c r="AF135" s="62"/>
      <c r="AG135" s="62"/>
    </row>
    <row r="136" spans="1:33" x14ac:dyDescent="0.2">
      <c r="A136" s="116" t="s">
        <v>156</v>
      </c>
      <c r="B136" s="113">
        <f t="shared" si="2"/>
        <v>133</v>
      </c>
      <c r="C136" s="117" t="s">
        <v>157</v>
      </c>
      <c r="D136" s="117" t="s">
        <v>98</v>
      </c>
      <c r="E136" s="117" t="s">
        <v>151</v>
      </c>
      <c r="F136" s="118">
        <v>150</v>
      </c>
      <c r="G136" s="119">
        <v>0.148366</v>
      </c>
      <c r="H136" s="119">
        <v>0.15069764880568004</v>
      </c>
      <c r="I136" s="119">
        <v>7.0831925016531447E-2</v>
      </c>
      <c r="J136" s="70"/>
      <c r="K136" s="71">
        <v>273</v>
      </c>
      <c r="L136" s="71">
        <v>401</v>
      </c>
      <c r="M136" s="71">
        <v>338</v>
      </c>
      <c r="N136" s="71">
        <v>430</v>
      </c>
      <c r="O136" s="71">
        <v>363</v>
      </c>
      <c r="P136" s="71">
        <v>459</v>
      </c>
      <c r="Q136" s="71">
        <v>404</v>
      </c>
      <c r="R136" s="71">
        <v>422</v>
      </c>
      <c r="S136" s="71">
        <v>525</v>
      </c>
      <c r="T136" s="72">
        <v>480</v>
      </c>
      <c r="U136" s="73">
        <v>367</v>
      </c>
      <c r="V136" s="71">
        <v>307</v>
      </c>
      <c r="W136" s="71">
        <v>424</v>
      </c>
      <c r="X136" s="71">
        <v>472</v>
      </c>
      <c r="Y136" s="71">
        <v>393</v>
      </c>
      <c r="Z136" s="71">
        <v>367</v>
      </c>
      <c r="AA136" s="71">
        <v>307</v>
      </c>
      <c r="AB136" s="74">
        <v>453.68</v>
      </c>
      <c r="AC136" s="71">
        <v>367</v>
      </c>
      <c r="AD136" s="75">
        <v>307</v>
      </c>
      <c r="AE136" s="75"/>
      <c r="AF136" s="62"/>
      <c r="AG136" s="62"/>
    </row>
    <row r="137" spans="1:33" x14ac:dyDescent="0.2">
      <c r="A137" s="116" t="s">
        <v>156</v>
      </c>
      <c r="B137" s="113">
        <f t="shared" si="2"/>
        <v>134</v>
      </c>
      <c r="C137" s="117" t="s">
        <v>157</v>
      </c>
      <c r="D137" s="117" t="s">
        <v>98</v>
      </c>
      <c r="E137" s="117" t="s">
        <v>152</v>
      </c>
      <c r="F137" s="118">
        <v>185</v>
      </c>
      <c r="G137" s="119">
        <v>0.11857314999999999</v>
      </c>
      <c r="H137" s="119">
        <v>0.12144604937633442</v>
      </c>
      <c r="I137" s="119">
        <v>7.1153952440087265E-2</v>
      </c>
      <c r="J137" s="70"/>
      <c r="K137" s="71"/>
      <c r="L137" s="71">
        <v>460</v>
      </c>
      <c r="M137" s="71">
        <v>386</v>
      </c>
      <c r="N137" s="71">
        <v>493</v>
      </c>
      <c r="O137" s="71">
        <v>415</v>
      </c>
      <c r="P137" s="71">
        <v>523</v>
      </c>
      <c r="Q137" s="71">
        <v>464</v>
      </c>
      <c r="R137" s="71">
        <v>485</v>
      </c>
      <c r="S137" s="71">
        <v>602</v>
      </c>
      <c r="T137" s="72">
        <v>551</v>
      </c>
      <c r="U137" s="73">
        <v>411</v>
      </c>
      <c r="V137" s="71">
        <v>344</v>
      </c>
      <c r="W137" s="71">
        <v>473</v>
      </c>
      <c r="X137" s="71">
        <v>535</v>
      </c>
      <c r="Y137" s="71">
        <v>447</v>
      </c>
      <c r="Z137" s="71">
        <v>411</v>
      </c>
      <c r="AA137" s="71">
        <v>344</v>
      </c>
      <c r="AB137" s="74">
        <v>506.11</v>
      </c>
      <c r="AC137" s="71">
        <v>411</v>
      </c>
      <c r="AD137" s="75">
        <v>344</v>
      </c>
      <c r="AE137" s="75"/>
      <c r="AF137" s="62"/>
      <c r="AG137" s="62"/>
    </row>
    <row r="138" spans="1:33" x14ac:dyDescent="0.2">
      <c r="A138" s="116" t="s">
        <v>156</v>
      </c>
      <c r="B138" s="113">
        <f t="shared" si="2"/>
        <v>135</v>
      </c>
      <c r="C138" s="117" t="s">
        <v>157</v>
      </c>
      <c r="D138" s="117" t="s">
        <v>98</v>
      </c>
      <c r="E138" s="117" t="s">
        <v>153</v>
      </c>
      <c r="F138" s="118">
        <v>240</v>
      </c>
      <c r="G138" s="119">
        <v>9.021609999999998E-2</v>
      </c>
      <c r="H138" s="119">
        <v>9.4017920352838277E-2</v>
      </c>
      <c r="I138" s="119">
        <v>6.9914609777814579E-2</v>
      </c>
      <c r="J138" s="70"/>
      <c r="K138" s="71"/>
      <c r="L138" s="71">
        <v>545</v>
      </c>
      <c r="M138" s="71">
        <v>455</v>
      </c>
      <c r="N138" s="71">
        <v>583</v>
      </c>
      <c r="O138" s="71">
        <v>490</v>
      </c>
      <c r="P138" s="71">
        <v>618</v>
      </c>
      <c r="Q138" s="71">
        <v>552</v>
      </c>
      <c r="R138" s="71">
        <v>577</v>
      </c>
      <c r="S138" s="71">
        <v>711</v>
      </c>
      <c r="T138" s="72">
        <v>654</v>
      </c>
      <c r="U138" s="73">
        <v>475</v>
      </c>
      <c r="V138" s="71">
        <v>398</v>
      </c>
      <c r="W138" s="71">
        <v>555</v>
      </c>
      <c r="X138" s="71">
        <v>623</v>
      </c>
      <c r="Y138" s="71">
        <v>519</v>
      </c>
      <c r="Z138" s="71">
        <v>475</v>
      </c>
      <c r="AA138" s="71">
        <v>398</v>
      </c>
      <c r="AB138" s="74">
        <v>593.85</v>
      </c>
      <c r="AC138" s="71">
        <v>475</v>
      </c>
      <c r="AD138" s="75">
        <v>398</v>
      </c>
      <c r="AE138" s="75"/>
      <c r="AF138" s="62"/>
      <c r="AG138" s="62"/>
    </row>
    <row r="139" spans="1:33" ht="13.5" thickBot="1" x14ac:dyDescent="0.25">
      <c r="A139" s="116" t="s">
        <v>156</v>
      </c>
      <c r="B139" s="113">
        <f t="shared" si="2"/>
        <v>136</v>
      </c>
      <c r="C139" s="117" t="s">
        <v>157</v>
      </c>
      <c r="D139" s="117" t="s">
        <v>98</v>
      </c>
      <c r="E139" s="117" t="s">
        <v>154</v>
      </c>
      <c r="F139" s="118">
        <v>300</v>
      </c>
      <c r="G139" s="119">
        <v>7.2986499999999996E-2</v>
      </c>
      <c r="H139" s="119">
        <v>7.7679987649363985E-2</v>
      </c>
      <c r="I139" s="119">
        <v>6.9274417843611921E-2</v>
      </c>
      <c r="J139" s="70"/>
      <c r="K139" s="71"/>
      <c r="L139" s="71">
        <v>631</v>
      </c>
      <c r="M139" s="71">
        <v>524</v>
      </c>
      <c r="N139" s="71">
        <v>674</v>
      </c>
      <c r="O139" s="71">
        <v>565</v>
      </c>
      <c r="P139" s="71">
        <v>713</v>
      </c>
      <c r="Q139" s="71">
        <v>640</v>
      </c>
      <c r="R139" s="71">
        <v>670</v>
      </c>
      <c r="S139" s="71">
        <v>821</v>
      </c>
      <c r="T139" s="72">
        <v>758</v>
      </c>
      <c r="U139" s="73">
        <v>537</v>
      </c>
      <c r="V139" s="71">
        <v>449</v>
      </c>
      <c r="W139" s="71">
        <v>624</v>
      </c>
      <c r="X139" s="71">
        <v>704</v>
      </c>
      <c r="Y139" s="71">
        <v>588</v>
      </c>
      <c r="Z139" s="71">
        <v>537</v>
      </c>
      <c r="AA139" s="71">
        <v>449</v>
      </c>
      <c r="AB139" s="74">
        <v>667.68</v>
      </c>
      <c r="AC139" s="71">
        <v>537</v>
      </c>
      <c r="AD139" s="75">
        <v>449</v>
      </c>
      <c r="AE139" s="75"/>
      <c r="AF139" s="62"/>
      <c r="AG139" s="62"/>
    </row>
    <row r="140" spans="1:33" ht="13.5" thickTop="1" x14ac:dyDescent="0.2">
      <c r="A140" s="137" t="s">
        <v>156</v>
      </c>
      <c r="B140" s="138">
        <f>B139+1</f>
        <v>137</v>
      </c>
      <c r="C140" s="139" t="s">
        <v>157</v>
      </c>
      <c r="D140" s="139" t="s">
        <v>155</v>
      </c>
      <c r="E140" s="139" t="s">
        <v>105</v>
      </c>
      <c r="F140" s="140">
        <v>25</v>
      </c>
      <c r="G140" s="141">
        <v>1.4418</v>
      </c>
      <c r="H140" s="141">
        <v>1.4419434600004286</v>
      </c>
      <c r="I140" s="142">
        <v>0.15560414467670763</v>
      </c>
      <c r="J140" s="70"/>
      <c r="K140" s="71">
        <v>76</v>
      </c>
      <c r="L140" s="71">
        <v>92</v>
      </c>
      <c r="M140" s="71">
        <v>82</v>
      </c>
      <c r="N140" s="71"/>
      <c r="O140" s="71">
        <v>88</v>
      </c>
      <c r="P140" s="71">
        <v>110</v>
      </c>
      <c r="Q140" s="71">
        <v>94</v>
      </c>
      <c r="R140" s="71">
        <v>97</v>
      </c>
      <c r="S140" s="71">
        <v>126</v>
      </c>
      <c r="T140" s="72">
        <v>111</v>
      </c>
      <c r="U140" s="73">
        <v>105</v>
      </c>
      <c r="V140" s="71">
        <v>88</v>
      </c>
      <c r="W140" s="71">
        <v>128</v>
      </c>
      <c r="X140" s="71">
        <v>136</v>
      </c>
      <c r="Y140" s="71">
        <v>115</v>
      </c>
      <c r="Z140" s="71">
        <v>105</v>
      </c>
      <c r="AA140" s="71">
        <v>88</v>
      </c>
      <c r="AB140" s="74">
        <v>136.96</v>
      </c>
      <c r="AC140" s="71">
        <v>105</v>
      </c>
      <c r="AD140" s="75">
        <v>88</v>
      </c>
      <c r="AE140" s="75"/>
      <c r="AF140" s="62"/>
      <c r="AG140" s="62"/>
    </row>
    <row r="141" spans="1:33" x14ac:dyDescent="0.2">
      <c r="A141" s="143" t="s">
        <v>156</v>
      </c>
      <c r="B141" s="144">
        <f>B140+1</f>
        <v>138</v>
      </c>
      <c r="C141" s="145" t="s">
        <v>157</v>
      </c>
      <c r="D141" s="145" t="s">
        <v>155</v>
      </c>
      <c r="E141" s="145" t="s">
        <v>106</v>
      </c>
      <c r="F141" s="146">
        <v>35</v>
      </c>
      <c r="G141" s="147">
        <v>1.042902</v>
      </c>
      <c r="H141" s="147">
        <v>1.04311543916191</v>
      </c>
      <c r="I141" s="148">
        <v>0.15195327942276854</v>
      </c>
      <c r="J141" s="70"/>
      <c r="K141" s="71">
        <v>94</v>
      </c>
      <c r="L141" s="71">
        <v>115</v>
      </c>
      <c r="M141" s="71">
        <v>102</v>
      </c>
      <c r="N141" s="71"/>
      <c r="O141" s="71">
        <v>109</v>
      </c>
      <c r="P141" s="71">
        <v>137</v>
      </c>
      <c r="Q141" s="71">
        <v>117</v>
      </c>
      <c r="R141" s="71">
        <v>123</v>
      </c>
      <c r="S141" s="71">
        <v>157</v>
      </c>
      <c r="T141" s="72">
        <v>139</v>
      </c>
      <c r="U141" s="73">
        <v>127</v>
      </c>
      <c r="V141" s="71">
        <v>106</v>
      </c>
      <c r="W141" s="71">
        <v>153</v>
      </c>
      <c r="X141" s="71">
        <v>163</v>
      </c>
      <c r="Y141" s="71">
        <v>137</v>
      </c>
      <c r="Z141" s="71">
        <v>127</v>
      </c>
      <c r="AA141" s="71">
        <v>106</v>
      </c>
      <c r="AB141" s="74">
        <v>163.71</v>
      </c>
      <c r="AC141" s="71">
        <v>127</v>
      </c>
      <c r="AD141" s="75">
        <v>106</v>
      </c>
      <c r="AE141" s="75"/>
      <c r="AF141" s="62"/>
      <c r="AG141" s="62"/>
    </row>
    <row r="142" spans="1:33" x14ac:dyDescent="0.2">
      <c r="A142" s="143" t="s">
        <v>156</v>
      </c>
      <c r="B142" s="144">
        <f t="shared" ref="B142:B162" si="3">B141+1</f>
        <v>139</v>
      </c>
      <c r="C142" s="145" t="s">
        <v>157</v>
      </c>
      <c r="D142" s="145" t="s">
        <v>155</v>
      </c>
      <c r="E142" s="145" t="s">
        <v>107</v>
      </c>
      <c r="F142" s="146">
        <v>50</v>
      </c>
      <c r="G142" s="147">
        <v>0.77016150000000005</v>
      </c>
      <c r="H142" s="147">
        <v>0.77046773713513017</v>
      </c>
      <c r="I142" s="148">
        <v>0.14648624696230886</v>
      </c>
      <c r="J142" s="70"/>
      <c r="K142" s="71">
        <v>113</v>
      </c>
      <c r="L142" s="71">
        <v>140</v>
      </c>
      <c r="M142" s="71">
        <v>124</v>
      </c>
      <c r="N142" s="71"/>
      <c r="O142" s="71">
        <v>133</v>
      </c>
      <c r="P142" s="71">
        <v>167</v>
      </c>
      <c r="Q142" s="71">
        <v>145</v>
      </c>
      <c r="R142" s="71">
        <v>150</v>
      </c>
      <c r="S142" s="71">
        <v>191</v>
      </c>
      <c r="T142" s="72">
        <v>171</v>
      </c>
      <c r="U142" s="73">
        <v>150</v>
      </c>
      <c r="V142" s="71">
        <v>127</v>
      </c>
      <c r="W142" s="71">
        <v>180</v>
      </c>
      <c r="X142" s="71">
        <v>194</v>
      </c>
      <c r="Y142" s="71">
        <v>162</v>
      </c>
      <c r="Z142" s="71">
        <v>150</v>
      </c>
      <c r="AA142" s="71">
        <v>127</v>
      </c>
      <c r="AB142" s="74">
        <v>192.6</v>
      </c>
      <c r="AC142" s="71">
        <v>150</v>
      </c>
      <c r="AD142" s="75">
        <v>127</v>
      </c>
      <c r="AE142" s="75"/>
      <c r="AF142" s="62"/>
      <c r="AG142" s="62"/>
    </row>
    <row r="143" spans="1:33" x14ac:dyDescent="0.2">
      <c r="A143" s="143" t="s">
        <v>156</v>
      </c>
      <c r="B143" s="144">
        <f t="shared" si="3"/>
        <v>140</v>
      </c>
      <c r="C143" s="145" t="s">
        <v>157</v>
      </c>
      <c r="D143" s="145" t="s">
        <v>155</v>
      </c>
      <c r="E143" s="145" t="s">
        <v>108</v>
      </c>
      <c r="F143" s="146">
        <v>70</v>
      </c>
      <c r="G143" s="147">
        <v>0.53226450000000003</v>
      </c>
      <c r="H143" s="147">
        <v>0.53274853152742152</v>
      </c>
      <c r="I143" s="148">
        <v>0.14242727141206896</v>
      </c>
      <c r="J143" s="70"/>
      <c r="K143" s="71">
        <v>142</v>
      </c>
      <c r="L143" s="71">
        <v>180</v>
      </c>
      <c r="M143" s="71">
        <v>158</v>
      </c>
      <c r="N143" s="71"/>
      <c r="O143" s="71">
        <v>170</v>
      </c>
      <c r="P143" s="71">
        <v>216</v>
      </c>
      <c r="Q143" s="71">
        <v>187</v>
      </c>
      <c r="R143" s="71">
        <v>196</v>
      </c>
      <c r="S143" s="71">
        <v>247</v>
      </c>
      <c r="T143" s="72">
        <v>222</v>
      </c>
      <c r="U143" s="73">
        <v>185</v>
      </c>
      <c r="V143" s="71">
        <v>156</v>
      </c>
      <c r="W143" s="71">
        <v>221</v>
      </c>
      <c r="X143" s="71">
        <v>239</v>
      </c>
      <c r="Y143" s="71">
        <v>198</v>
      </c>
      <c r="Z143" s="71">
        <v>185</v>
      </c>
      <c r="AA143" s="71">
        <v>156</v>
      </c>
      <c r="AB143" s="74">
        <v>236.47</v>
      </c>
      <c r="AC143" s="71">
        <v>185</v>
      </c>
      <c r="AD143" s="75">
        <v>156</v>
      </c>
      <c r="AE143" s="75"/>
      <c r="AF143" s="62"/>
      <c r="AG143" s="62"/>
    </row>
    <row r="144" spans="1:33" x14ac:dyDescent="0.2">
      <c r="A144" s="143" t="s">
        <v>156</v>
      </c>
      <c r="B144" s="144">
        <f t="shared" si="3"/>
        <v>141</v>
      </c>
      <c r="C144" s="145" t="s">
        <v>157</v>
      </c>
      <c r="D144" s="145" t="s">
        <v>155</v>
      </c>
      <c r="E144" s="145" t="s">
        <v>109</v>
      </c>
      <c r="F144" s="146">
        <v>95</v>
      </c>
      <c r="G144" s="147">
        <v>0.38447999999999999</v>
      </c>
      <c r="H144" s="147">
        <v>0.38518245593511585</v>
      </c>
      <c r="I144" s="148">
        <v>0.14030801881193278</v>
      </c>
      <c r="J144" s="70"/>
      <c r="K144" s="71">
        <v>171</v>
      </c>
      <c r="L144" s="71">
        <v>219</v>
      </c>
      <c r="M144" s="71">
        <v>192</v>
      </c>
      <c r="N144" s="71"/>
      <c r="O144" s="71">
        <v>207</v>
      </c>
      <c r="P144" s="71">
        <v>263</v>
      </c>
      <c r="Q144" s="71">
        <v>230</v>
      </c>
      <c r="R144" s="71">
        <v>240</v>
      </c>
      <c r="S144" s="71">
        <v>302</v>
      </c>
      <c r="T144" s="72">
        <v>273</v>
      </c>
      <c r="U144" s="73">
        <v>219</v>
      </c>
      <c r="V144" s="71">
        <v>186</v>
      </c>
      <c r="W144" s="71">
        <v>265</v>
      </c>
      <c r="X144" s="71">
        <v>286</v>
      </c>
      <c r="Y144" s="71">
        <v>239</v>
      </c>
      <c r="Z144" s="71">
        <v>219</v>
      </c>
      <c r="AA144" s="71">
        <v>186</v>
      </c>
      <c r="AB144" s="74">
        <v>283.55</v>
      </c>
      <c r="AC144" s="71">
        <v>219</v>
      </c>
      <c r="AD144" s="75">
        <v>186</v>
      </c>
      <c r="AE144" s="75"/>
      <c r="AF144" s="62"/>
      <c r="AG144" s="62"/>
    </row>
    <row r="145" spans="1:33" x14ac:dyDescent="0.2">
      <c r="A145" s="143" t="s">
        <v>156</v>
      </c>
      <c r="B145" s="144">
        <f t="shared" si="3"/>
        <v>142</v>
      </c>
      <c r="C145" s="145" t="s">
        <v>157</v>
      </c>
      <c r="D145" s="145" t="s">
        <v>155</v>
      </c>
      <c r="E145" s="145" t="s">
        <v>110</v>
      </c>
      <c r="F145" s="146">
        <v>120</v>
      </c>
      <c r="G145" s="147">
        <v>0.30397950000000001</v>
      </c>
      <c r="H145" s="147">
        <v>0.30487544653060406</v>
      </c>
      <c r="I145" s="148">
        <v>0.1390796536585984</v>
      </c>
      <c r="J145" s="70"/>
      <c r="K145" s="71">
        <v>197</v>
      </c>
      <c r="L145" s="71">
        <v>255</v>
      </c>
      <c r="M145" s="71">
        <v>223</v>
      </c>
      <c r="N145" s="71"/>
      <c r="O145" s="71">
        <v>239</v>
      </c>
      <c r="P145" s="71">
        <v>307</v>
      </c>
      <c r="Q145" s="71">
        <v>269</v>
      </c>
      <c r="R145" s="71">
        <v>280</v>
      </c>
      <c r="S145" s="71">
        <v>352</v>
      </c>
      <c r="T145" s="72">
        <v>319</v>
      </c>
      <c r="U145" s="73">
        <v>249</v>
      </c>
      <c r="V145" s="71">
        <v>211</v>
      </c>
      <c r="W145" s="71">
        <v>302</v>
      </c>
      <c r="X145" s="71">
        <v>326</v>
      </c>
      <c r="Y145" s="71">
        <v>272</v>
      </c>
      <c r="Z145" s="71">
        <v>249</v>
      </c>
      <c r="AA145" s="71">
        <v>211</v>
      </c>
      <c r="AB145" s="74">
        <v>323.14</v>
      </c>
      <c r="AC145" s="71">
        <v>249</v>
      </c>
      <c r="AD145" s="75">
        <v>211</v>
      </c>
      <c r="AE145" s="75"/>
      <c r="AF145" s="62"/>
      <c r="AG145" s="62"/>
    </row>
    <row r="146" spans="1:33" x14ac:dyDescent="0.2">
      <c r="A146" s="143" t="s">
        <v>156</v>
      </c>
      <c r="B146" s="144">
        <f t="shared" si="3"/>
        <v>143</v>
      </c>
      <c r="C146" s="145" t="s">
        <v>157</v>
      </c>
      <c r="D146" s="145" t="s">
        <v>155</v>
      </c>
      <c r="E146" s="145" t="s">
        <v>111</v>
      </c>
      <c r="F146" s="146">
        <v>150</v>
      </c>
      <c r="G146" s="147">
        <v>0.24750899999999998</v>
      </c>
      <c r="H146" s="147">
        <v>0.24860439836444598</v>
      </c>
      <c r="I146" s="148">
        <v>0.13921164384873205</v>
      </c>
      <c r="J146" s="70"/>
      <c r="K146" s="71">
        <v>218</v>
      </c>
      <c r="L146" s="71">
        <v>295</v>
      </c>
      <c r="M146" s="71">
        <v>258</v>
      </c>
      <c r="N146" s="71"/>
      <c r="O146" s="71">
        <v>277</v>
      </c>
      <c r="P146" s="71">
        <v>354</v>
      </c>
      <c r="Q146" s="71">
        <v>312</v>
      </c>
      <c r="R146" s="71">
        <v>326</v>
      </c>
      <c r="S146" s="71">
        <v>408</v>
      </c>
      <c r="T146" s="72">
        <v>371</v>
      </c>
      <c r="U146" s="73">
        <v>282</v>
      </c>
      <c r="V146" s="71">
        <v>238</v>
      </c>
      <c r="W146" s="71">
        <v>338</v>
      </c>
      <c r="X146" s="71">
        <v>366</v>
      </c>
      <c r="Y146" s="71">
        <v>305</v>
      </c>
      <c r="Z146" s="71">
        <v>282</v>
      </c>
      <c r="AA146" s="71">
        <v>238</v>
      </c>
      <c r="AB146" s="74">
        <v>361.66</v>
      </c>
      <c r="AC146" s="71">
        <v>282</v>
      </c>
      <c r="AD146" s="75">
        <v>238</v>
      </c>
      <c r="AE146" s="75"/>
      <c r="AF146" s="62"/>
      <c r="AG146" s="62"/>
    </row>
    <row r="147" spans="1:33" x14ac:dyDescent="0.2">
      <c r="A147" s="143" t="s">
        <v>156</v>
      </c>
      <c r="B147" s="144">
        <f t="shared" si="3"/>
        <v>144</v>
      </c>
      <c r="C147" s="145" t="s">
        <v>157</v>
      </c>
      <c r="D147" s="145" t="s">
        <v>155</v>
      </c>
      <c r="E147" s="145" t="s">
        <v>112</v>
      </c>
      <c r="F147" s="146">
        <v>185</v>
      </c>
      <c r="G147" s="147">
        <v>0.197046</v>
      </c>
      <c r="H147" s="147">
        <v>0.19843922160865393</v>
      </c>
      <c r="I147" s="148">
        <v>0.13856013648677576</v>
      </c>
      <c r="J147" s="70"/>
      <c r="K147" s="71"/>
      <c r="L147" s="71">
        <v>338</v>
      </c>
      <c r="M147" s="71">
        <v>294</v>
      </c>
      <c r="N147" s="71"/>
      <c r="O147" s="71">
        <v>316</v>
      </c>
      <c r="P147" s="71">
        <v>407</v>
      </c>
      <c r="Q147" s="71">
        <v>359</v>
      </c>
      <c r="R147" s="71">
        <v>376</v>
      </c>
      <c r="S147" s="71">
        <v>469</v>
      </c>
      <c r="T147" s="72">
        <v>428</v>
      </c>
      <c r="U147" s="73">
        <v>316</v>
      </c>
      <c r="V147" s="71">
        <v>267</v>
      </c>
      <c r="W147" s="71">
        <v>384</v>
      </c>
      <c r="X147" s="71">
        <v>415</v>
      </c>
      <c r="Y147" s="71">
        <v>347</v>
      </c>
      <c r="Z147" s="71">
        <v>316</v>
      </c>
      <c r="AA147" s="71">
        <v>267</v>
      </c>
      <c r="AB147" s="74">
        <v>410.88</v>
      </c>
      <c r="AC147" s="71">
        <v>316</v>
      </c>
      <c r="AD147" s="75">
        <v>267</v>
      </c>
      <c r="AE147" s="75"/>
      <c r="AF147" s="62"/>
      <c r="AG147" s="62"/>
    </row>
    <row r="148" spans="1:33" x14ac:dyDescent="0.2">
      <c r="A148" s="143" t="s">
        <v>156</v>
      </c>
      <c r="B148" s="144">
        <f t="shared" si="3"/>
        <v>145</v>
      </c>
      <c r="C148" s="145" t="s">
        <v>157</v>
      </c>
      <c r="D148" s="145" t="s">
        <v>155</v>
      </c>
      <c r="E148" s="145" t="s">
        <v>113</v>
      </c>
      <c r="F148" s="146">
        <v>240</v>
      </c>
      <c r="G148" s="147">
        <v>0.1501875</v>
      </c>
      <c r="H148" s="147">
        <v>0.1520682547395571</v>
      </c>
      <c r="I148" s="148">
        <v>0.1367141651670753</v>
      </c>
      <c r="J148" s="70"/>
      <c r="K148" s="71"/>
      <c r="L148" s="71">
        <v>399</v>
      </c>
      <c r="M148" s="71">
        <v>348</v>
      </c>
      <c r="N148" s="71"/>
      <c r="O148" s="71">
        <v>372</v>
      </c>
      <c r="P148" s="71">
        <v>482</v>
      </c>
      <c r="Q148" s="71">
        <v>429</v>
      </c>
      <c r="R148" s="71">
        <v>448</v>
      </c>
      <c r="S148" s="71">
        <v>556</v>
      </c>
      <c r="T148" s="72">
        <v>511</v>
      </c>
      <c r="U148" s="73">
        <v>365</v>
      </c>
      <c r="V148" s="71">
        <v>308</v>
      </c>
      <c r="W148" s="71">
        <v>448</v>
      </c>
      <c r="X148" s="71">
        <v>484</v>
      </c>
      <c r="Y148" s="71">
        <v>403</v>
      </c>
      <c r="Z148" s="71">
        <v>365</v>
      </c>
      <c r="AA148" s="71">
        <v>308</v>
      </c>
      <c r="AB148" s="74">
        <v>479.36</v>
      </c>
      <c r="AC148" s="71">
        <v>365</v>
      </c>
      <c r="AD148" s="75">
        <v>308</v>
      </c>
      <c r="AE148" s="75"/>
      <c r="AF148" s="62"/>
      <c r="AG148" s="62"/>
    </row>
    <row r="149" spans="1:33" ht="13.5" thickBot="1" x14ac:dyDescent="0.25">
      <c r="A149" s="149" t="s">
        <v>156</v>
      </c>
      <c r="B149" s="150">
        <f t="shared" si="3"/>
        <v>146</v>
      </c>
      <c r="C149" s="151" t="s">
        <v>157</v>
      </c>
      <c r="D149" s="151" t="s">
        <v>155</v>
      </c>
      <c r="E149" s="151" t="s">
        <v>114</v>
      </c>
      <c r="F149" s="152">
        <v>300</v>
      </c>
      <c r="G149" s="153">
        <v>0.12015000000000001</v>
      </c>
      <c r="H149" s="153">
        <v>0.12254758269656793</v>
      </c>
      <c r="I149" s="154">
        <v>0.13559698877956947</v>
      </c>
      <c r="J149" s="70"/>
      <c r="K149" s="71"/>
      <c r="L149" s="71">
        <v>462</v>
      </c>
      <c r="M149" s="71">
        <v>400</v>
      </c>
      <c r="N149" s="71"/>
      <c r="O149" s="71">
        <v>429</v>
      </c>
      <c r="P149" s="71">
        <v>558</v>
      </c>
      <c r="Q149" s="71">
        <v>498</v>
      </c>
      <c r="R149" s="71">
        <v>520</v>
      </c>
      <c r="S149" s="71">
        <v>644</v>
      </c>
      <c r="T149" s="72">
        <v>593</v>
      </c>
      <c r="U149" s="73">
        <v>412</v>
      </c>
      <c r="V149" s="71">
        <v>349</v>
      </c>
      <c r="W149" s="71">
        <v>507</v>
      </c>
      <c r="X149" s="71">
        <v>547</v>
      </c>
      <c r="Y149" s="71">
        <v>456</v>
      </c>
      <c r="Z149" s="71">
        <v>412</v>
      </c>
      <c r="AA149" s="71">
        <v>349</v>
      </c>
      <c r="AB149" s="74">
        <v>542.49</v>
      </c>
      <c r="AC149" s="71">
        <v>412</v>
      </c>
      <c r="AD149" s="75">
        <v>349</v>
      </c>
      <c r="AE149" s="75"/>
      <c r="AF149" s="62"/>
      <c r="AG149" s="62"/>
    </row>
    <row r="150" spans="1:33" ht="13.5" thickTop="1" x14ac:dyDescent="0.2">
      <c r="A150" s="155" t="s">
        <v>156</v>
      </c>
      <c r="B150" s="138">
        <f t="shared" si="3"/>
        <v>147</v>
      </c>
      <c r="C150" s="156" t="s">
        <v>157</v>
      </c>
      <c r="D150" s="156" t="s">
        <v>155</v>
      </c>
      <c r="E150" s="156" t="s">
        <v>129</v>
      </c>
      <c r="F150" s="157">
        <v>25</v>
      </c>
      <c r="G150" s="158">
        <v>1.4418</v>
      </c>
      <c r="H150" s="158">
        <v>1.4420154869702282</v>
      </c>
      <c r="I150" s="158">
        <v>7.916354251210965E-2</v>
      </c>
      <c r="J150" s="70"/>
      <c r="K150" s="71">
        <v>76</v>
      </c>
      <c r="L150" s="71">
        <v>92</v>
      </c>
      <c r="M150" s="71">
        <v>82</v>
      </c>
      <c r="N150" s="71"/>
      <c r="O150" s="71">
        <v>88</v>
      </c>
      <c r="P150" s="71">
        <v>110</v>
      </c>
      <c r="Q150" s="71">
        <v>94</v>
      </c>
      <c r="R150" s="71">
        <v>97</v>
      </c>
      <c r="S150" s="71">
        <v>126</v>
      </c>
      <c r="T150" s="72">
        <v>111</v>
      </c>
      <c r="U150" s="73">
        <v>105</v>
      </c>
      <c r="V150" s="71">
        <v>88</v>
      </c>
      <c r="W150" s="71">
        <v>128</v>
      </c>
      <c r="X150" s="71">
        <v>136</v>
      </c>
      <c r="Y150" s="71">
        <v>115</v>
      </c>
      <c r="Z150" s="71">
        <v>105</v>
      </c>
      <c r="AA150" s="71">
        <v>88</v>
      </c>
      <c r="AB150" s="74">
        <v>136.96</v>
      </c>
      <c r="AC150" s="71">
        <v>105</v>
      </c>
      <c r="AD150" s="75">
        <v>88</v>
      </c>
      <c r="AE150" s="75"/>
      <c r="AF150" s="62"/>
      <c r="AG150" s="62"/>
    </row>
    <row r="151" spans="1:33" x14ac:dyDescent="0.2">
      <c r="A151" s="143" t="s">
        <v>156</v>
      </c>
      <c r="B151" s="144">
        <f t="shared" si="3"/>
        <v>148</v>
      </c>
      <c r="C151" s="145" t="s">
        <v>157</v>
      </c>
      <c r="D151" s="145" t="s">
        <v>155</v>
      </c>
      <c r="E151" s="145" t="s">
        <v>130</v>
      </c>
      <c r="F151" s="146">
        <v>35</v>
      </c>
      <c r="G151" s="147">
        <v>1.042902</v>
      </c>
      <c r="H151" s="147">
        <v>1.0432140690005256</v>
      </c>
      <c r="I151" s="147">
        <v>7.7273631195393058E-2</v>
      </c>
      <c r="J151" s="70"/>
      <c r="K151" s="71">
        <v>94</v>
      </c>
      <c r="L151" s="71">
        <v>115</v>
      </c>
      <c r="M151" s="71">
        <v>102</v>
      </c>
      <c r="N151" s="71"/>
      <c r="O151" s="71">
        <v>109</v>
      </c>
      <c r="P151" s="71">
        <v>137</v>
      </c>
      <c r="Q151" s="71">
        <v>117</v>
      </c>
      <c r="R151" s="71">
        <v>123</v>
      </c>
      <c r="S151" s="71">
        <v>157</v>
      </c>
      <c r="T151" s="72">
        <v>139</v>
      </c>
      <c r="U151" s="73">
        <v>127</v>
      </c>
      <c r="V151" s="71">
        <v>106</v>
      </c>
      <c r="W151" s="71">
        <v>153</v>
      </c>
      <c r="X151" s="71">
        <v>163</v>
      </c>
      <c r="Y151" s="71">
        <v>137</v>
      </c>
      <c r="Z151" s="71">
        <v>127</v>
      </c>
      <c r="AA151" s="71">
        <v>106</v>
      </c>
      <c r="AB151" s="74">
        <v>163.71</v>
      </c>
      <c r="AC151" s="71">
        <v>127</v>
      </c>
      <c r="AD151" s="75">
        <v>106</v>
      </c>
      <c r="AE151" s="75"/>
      <c r="AF151" s="62"/>
      <c r="AG151" s="62"/>
    </row>
    <row r="152" spans="1:33" x14ac:dyDescent="0.2">
      <c r="A152" s="143" t="s">
        <v>156</v>
      </c>
      <c r="B152" s="144">
        <f t="shared" si="3"/>
        <v>149</v>
      </c>
      <c r="C152" s="145" t="s">
        <v>157</v>
      </c>
      <c r="D152" s="145" t="s">
        <v>155</v>
      </c>
      <c r="E152" s="145" t="s">
        <v>131</v>
      </c>
      <c r="F152" s="146">
        <v>50</v>
      </c>
      <c r="G152" s="147">
        <v>0.77016150000000005</v>
      </c>
      <c r="H152" s="147">
        <v>0.77059119812304355</v>
      </c>
      <c r="I152" s="147">
        <v>7.3893865615048238E-2</v>
      </c>
      <c r="J152" s="70"/>
      <c r="K152" s="71">
        <v>113</v>
      </c>
      <c r="L152" s="71">
        <v>140</v>
      </c>
      <c r="M152" s="71">
        <v>124</v>
      </c>
      <c r="N152" s="71"/>
      <c r="O152" s="71">
        <v>133</v>
      </c>
      <c r="P152" s="71">
        <v>167</v>
      </c>
      <c r="Q152" s="71">
        <v>145</v>
      </c>
      <c r="R152" s="71">
        <v>150</v>
      </c>
      <c r="S152" s="71">
        <v>191</v>
      </c>
      <c r="T152" s="72">
        <v>171</v>
      </c>
      <c r="U152" s="73">
        <v>150</v>
      </c>
      <c r="V152" s="71">
        <v>127</v>
      </c>
      <c r="W152" s="71">
        <v>180</v>
      </c>
      <c r="X152" s="71">
        <v>194</v>
      </c>
      <c r="Y152" s="71">
        <v>162</v>
      </c>
      <c r="Z152" s="71">
        <v>150</v>
      </c>
      <c r="AA152" s="71">
        <v>127</v>
      </c>
      <c r="AB152" s="74">
        <v>192.6</v>
      </c>
      <c r="AC152" s="71">
        <v>150</v>
      </c>
      <c r="AD152" s="75">
        <v>127</v>
      </c>
      <c r="AE152" s="75"/>
      <c r="AF152" s="62"/>
      <c r="AG152" s="62"/>
    </row>
    <row r="153" spans="1:33" x14ac:dyDescent="0.2">
      <c r="A153" s="143" t="s">
        <v>156</v>
      </c>
      <c r="B153" s="144">
        <f t="shared" si="3"/>
        <v>150</v>
      </c>
      <c r="C153" s="145" t="s">
        <v>157</v>
      </c>
      <c r="D153" s="145" t="s">
        <v>155</v>
      </c>
      <c r="E153" s="145" t="s">
        <v>132</v>
      </c>
      <c r="F153" s="146">
        <v>70</v>
      </c>
      <c r="G153" s="147">
        <v>0.53226450000000003</v>
      </c>
      <c r="H153" s="147">
        <v>0.53291059029124166</v>
      </c>
      <c r="I153" s="147">
        <v>7.2349990114465454E-2</v>
      </c>
      <c r="J153" s="70"/>
      <c r="K153" s="71">
        <v>142</v>
      </c>
      <c r="L153" s="71">
        <v>180</v>
      </c>
      <c r="M153" s="71">
        <v>158</v>
      </c>
      <c r="N153" s="71"/>
      <c r="O153" s="71">
        <v>170</v>
      </c>
      <c r="P153" s="71">
        <v>216</v>
      </c>
      <c r="Q153" s="71">
        <v>187</v>
      </c>
      <c r="R153" s="71">
        <v>196</v>
      </c>
      <c r="S153" s="71">
        <v>247</v>
      </c>
      <c r="T153" s="72">
        <v>222</v>
      </c>
      <c r="U153" s="73">
        <v>185</v>
      </c>
      <c r="V153" s="71">
        <v>156</v>
      </c>
      <c r="W153" s="71">
        <v>221</v>
      </c>
      <c r="X153" s="71">
        <v>239</v>
      </c>
      <c r="Y153" s="71">
        <v>198</v>
      </c>
      <c r="Z153" s="71">
        <v>185</v>
      </c>
      <c r="AA153" s="71">
        <v>156</v>
      </c>
      <c r="AB153" s="74">
        <v>236.47</v>
      </c>
      <c r="AC153" s="71">
        <v>185</v>
      </c>
      <c r="AD153" s="75">
        <v>156</v>
      </c>
      <c r="AE153" s="75"/>
      <c r="AF153" s="62"/>
      <c r="AG153" s="62"/>
    </row>
    <row r="154" spans="1:33" x14ac:dyDescent="0.2">
      <c r="A154" s="143" t="s">
        <v>156</v>
      </c>
      <c r="B154" s="144">
        <f t="shared" si="3"/>
        <v>151</v>
      </c>
      <c r="C154" s="145" t="s">
        <v>157</v>
      </c>
      <c r="D154" s="145" t="s">
        <v>155</v>
      </c>
      <c r="E154" s="145" t="s">
        <v>133</v>
      </c>
      <c r="F154" s="146">
        <v>95</v>
      </c>
      <c r="G154" s="147">
        <v>0.38447999999999999</v>
      </c>
      <c r="H154" s="147">
        <v>0.38540826370379738</v>
      </c>
      <c r="I154" s="147">
        <v>7.0861509781316834E-2</v>
      </c>
      <c r="J154" s="70"/>
      <c r="K154" s="71">
        <v>171</v>
      </c>
      <c r="L154" s="71">
        <v>219</v>
      </c>
      <c r="M154" s="71">
        <v>192</v>
      </c>
      <c r="N154" s="71"/>
      <c r="O154" s="71">
        <v>207</v>
      </c>
      <c r="P154" s="71">
        <v>263</v>
      </c>
      <c r="Q154" s="71">
        <v>230</v>
      </c>
      <c r="R154" s="71">
        <v>240</v>
      </c>
      <c r="S154" s="71">
        <v>302</v>
      </c>
      <c r="T154" s="72">
        <v>273</v>
      </c>
      <c r="U154" s="73">
        <v>219</v>
      </c>
      <c r="V154" s="71">
        <v>186</v>
      </c>
      <c r="W154" s="71">
        <v>265</v>
      </c>
      <c r="X154" s="71">
        <v>286</v>
      </c>
      <c r="Y154" s="71">
        <v>239</v>
      </c>
      <c r="Z154" s="71">
        <v>219</v>
      </c>
      <c r="AA154" s="71">
        <v>186</v>
      </c>
      <c r="AB154" s="74">
        <v>283.55</v>
      </c>
      <c r="AC154" s="71">
        <v>219</v>
      </c>
      <c r="AD154" s="75">
        <v>186</v>
      </c>
      <c r="AE154" s="75"/>
      <c r="AF154" s="62"/>
      <c r="AG154" s="62"/>
    </row>
    <row r="155" spans="1:33" x14ac:dyDescent="0.2">
      <c r="A155" s="143" t="s">
        <v>156</v>
      </c>
      <c r="B155" s="144">
        <f t="shared" si="3"/>
        <v>152</v>
      </c>
      <c r="C155" s="145" t="s">
        <v>157</v>
      </c>
      <c r="D155" s="145" t="s">
        <v>155</v>
      </c>
      <c r="E155" s="145" t="s">
        <v>134</v>
      </c>
      <c r="F155" s="146">
        <v>120</v>
      </c>
      <c r="G155" s="147">
        <v>0.30397950000000001</v>
      </c>
      <c r="H155" s="147">
        <v>0.30514483686412858</v>
      </c>
      <c r="I155" s="147">
        <v>7.0290337148896972E-2</v>
      </c>
      <c r="J155" s="70"/>
      <c r="K155" s="71">
        <v>197</v>
      </c>
      <c r="L155" s="71">
        <v>255</v>
      </c>
      <c r="M155" s="71">
        <v>223</v>
      </c>
      <c r="N155" s="71"/>
      <c r="O155" s="71">
        <v>239</v>
      </c>
      <c r="P155" s="71">
        <v>307</v>
      </c>
      <c r="Q155" s="71">
        <v>269</v>
      </c>
      <c r="R155" s="71">
        <v>280</v>
      </c>
      <c r="S155" s="71">
        <v>352</v>
      </c>
      <c r="T155" s="72">
        <v>319</v>
      </c>
      <c r="U155" s="73">
        <v>249</v>
      </c>
      <c r="V155" s="71">
        <v>211</v>
      </c>
      <c r="W155" s="71">
        <v>302</v>
      </c>
      <c r="X155" s="71">
        <v>326</v>
      </c>
      <c r="Y155" s="71">
        <v>272</v>
      </c>
      <c r="Z155" s="71">
        <v>249</v>
      </c>
      <c r="AA155" s="71">
        <v>211</v>
      </c>
      <c r="AB155" s="74">
        <v>323.14</v>
      </c>
      <c r="AC155" s="71">
        <v>249</v>
      </c>
      <c r="AD155" s="75">
        <v>211</v>
      </c>
      <c r="AE155" s="75"/>
      <c r="AF155" s="62"/>
      <c r="AG155" s="62"/>
    </row>
    <row r="156" spans="1:33" ht="13.5" thickBot="1" x14ac:dyDescent="0.25">
      <c r="A156" s="159" t="s">
        <v>156</v>
      </c>
      <c r="B156" s="160">
        <f t="shared" si="3"/>
        <v>153</v>
      </c>
      <c r="C156" s="161" t="s">
        <v>157</v>
      </c>
      <c r="D156" s="161" t="s">
        <v>155</v>
      </c>
      <c r="E156" s="161" t="s">
        <v>135</v>
      </c>
      <c r="F156" s="162">
        <v>150</v>
      </c>
      <c r="G156" s="163">
        <v>0.24750899999999998</v>
      </c>
      <c r="H156" s="163">
        <v>0.24891827835237396</v>
      </c>
      <c r="I156" s="163">
        <v>7.0831925016531447E-2</v>
      </c>
      <c r="J156" s="70"/>
      <c r="K156" s="71">
        <v>218</v>
      </c>
      <c r="L156" s="71">
        <v>295</v>
      </c>
      <c r="M156" s="71">
        <v>258</v>
      </c>
      <c r="N156" s="71"/>
      <c r="O156" s="71">
        <v>277</v>
      </c>
      <c r="P156" s="71">
        <v>354</v>
      </c>
      <c r="Q156" s="71">
        <v>312</v>
      </c>
      <c r="R156" s="71">
        <v>326</v>
      </c>
      <c r="S156" s="71">
        <v>408</v>
      </c>
      <c r="T156" s="72">
        <v>371</v>
      </c>
      <c r="U156" s="73">
        <v>282</v>
      </c>
      <c r="V156" s="71">
        <v>238</v>
      </c>
      <c r="W156" s="71">
        <v>338</v>
      </c>
      <c r="X156" s="71">
        <v>366</v>
      </c>
      <c r="Y156" s="71">
        <v>305</v>
      </c>
      <c r="Z156" s="71">
        <v>282</v>
      </c>
      <c r="AA156" s="71">
        <v>238</v>
      </c>
      <c r="AB156" s="74">
        <v>361.66</v>
      </c>
      <c r="AC156" s="71">
        <v>282</v>
      </c>
      <c r="AD156" s="75">
        <v>238</v>
      </c>
      <c r="AE156" s="75"/>
      <c r="AF156" s="62"/>
      <c r="AG156" s="62"/>
    </row>
    <row r="157" spans="1:33" ht="13.5" thickTop="1" x14ac:dyDescent="0.2">
      <c r="A157" s="137" t="s">
        <v>156</v>
      </c>
      <c r="B157" s="164">
        <f t="shared" si="3"/>
        <v>154</v>
      </c>
      <c r="C157" s="139" t="s">
        <v>157</v>
      </c>
      <c r="D157" s="139" t="s">
        <v>155</v>
      </c>
      <c r="E157" s="139" t="s">
        <v>145</v>
      </c>
      <c r="F157" s="140">
        <v>25</v>
      </c>
      <c r="G157" s="141">
        <v>1.4418</v>
      </c>
      <c r="H157" s="141">
        <v>1.4420154869702282</v>
      </c>
      <c r="I157" s="142">
        <v>7.916354251210965E-2</v>
      </c>
      <c r="J157" s="70"/>
      <c r="K157" s="71">
        <v>76</v>
      </c>
      <c r="L157" s="71">
        <v>92</v>
      </c>
      <c r="M157" s="71">
        <v>82</v>
      </c>
      <c r="N157" s="71"/>
      <c r="O157" s="71">
        <v>88</v>
      </c>
      <c r="P157" s="71">
        <v>110</v>
      </c>
      <c r="Q157" s="71">
        <v>94</v>
      </c>
      <c r="R157" s="71">
        <v>97</v>
      </c>
      <c r="S157" s="71">
        <v>126</v>
      </c>
      <c r="T157" s="72">
        <v>111</v>
      </c>
      <c r="U157" s="73">
        <v>105</v>
      </c>
      <c r="V157" s="71">
        <v>88</v>
      </c>
      <c r="W157" s="71">
        <v>128</v>
      </c>
      <c r="X157" s="71">
        <v>136</v>
      </c>
      <c r="Y157" s="71">
        <v>115</v>
      </c>
      <c r="Z157" s="71">
        <v>105</v>
      </c>
      <c r="AA157" s="71">
        <v>88</v>
      </c>
      <c r="AB157" s="74">
        <v>136.96</v>
      </c>
      <c r="AC157" s="71">
        <v>105</v>
      </c>
      <c r="AD157" s="75">
        <v>88</v>
      </c>
      <c r="AE157" s="75"/>
      <c r="AF157" s="62"/>
      <c r="AG157" s="62"/>
    </row>
    <row r="158" spans="1:33" x14ac:dyDescent="0.2">
      <c r="A158" s="143" t="s">
        <v>156</v>
      </c>
      <c r="B158" s="144">
        <f t="shared" si="3"/>
        <v>155</v>
      </c>
      <c r="C158" s="145" t="s">
        <v>157</v>
      </c>
      <c r="D158" s="145" t="s">
        <v>155</v>
      </c>
      <c r="E158" s="145" t="s">
        <v>146</v>
      </c>
      <c r="F158" s="146">
        <v>35</v>
      </c>
      <c r="G158" s="147">
        <v>1.042902</v>
      </c>
      <c r="H158" s="147">
        <v>1.0432140690005256</v>
      </c>
      <c r="I158" s="148">
        <v>7.7273631195393058E-2</v>
      </c>
      <c r="J158" s="70"/>
      <c r="K158" s="71">
        <v>94</v>
      </c>
      <c r="L158" s="71">
        <v>115</v>
      </c>
      <c r="M158" s="71">
        <v>102</v>
      </c>
      <c r="N158" s="71"/>
      <c r="O158" s="71">
        <v>109</v>
      </c>
      <c r="P158" s="71">
        <v>137</v>
      </c>
      <c r="Q158" s="71">
        <v>117</v>
      </c>
      <c r="R158" s="71">
        <v>123</v>
      </c>
      <c r="S158" s="71">
        <v>157</v>
      </c>
      <c r="T158" s="72">
        <v>139</v>
      </c>
      <c r="U158" s="73">
        <v>127</v>
      </c>
      <c r="V158" s="71">
        <v>106</v>
      </c>
      <c r="W158" s="71">
        <v>153</v>
      </c>
      <c r="X158" s="71">
        <v>163</v>
      </c>
      <c r="Y158" s="71">
        <v>137</v>
      </c>
      <c r="Z158" s="71">
        <v>127</v>
      </c>
      <c r="AA158" s="71">
        <v>106</v>
      </c>
      <c r="AB158" s="74">
        <v>163.71</v>
      </c>
      <c r="AC158" s="71">
        <v>127</v>
      </c>
      <c r="AD158" s="75">
        <v>106</v>
      </c>
      <c r="AE158" s="75"/>
      <c r="AF158" s="62"/>
      <c r="AG158" s="62"/>
    </row>
    <row r="159" spans="1:33" x14ac:dyDescent="0.2">
      <c r="A159" s="143" t="s">
        <v>156</v>
      </c>
      <c r="B159" s="144">
        <f t="shared" si="3"/>
        <v>156</v>
      </c>
      <c r="C159" s="145" t="s">
        <v>157</v>
      </c>
      <c r="D159" s="145" t="s">
        <v>155</v>
      </c>
      <c r="E159" s="145" t="s">
        <v>147</v>
      </c>
      <c r="F159" s="146">
        <v>50</v>
      </c>
      <c r="G159" s="147">
        <v>0.77016150000000005</v>
      </c>
      <c r="H159" s="147">
        <v>0.77059119812304355</v>
      </c>
      <c r="I159" s="148">
        <v>7.3893865615048238E-2</v>
      </c>
      <c r="J159" s="70"/>
      <c r="K159" s="71">
        <v>113</v>
      </c>
      <c r="L159" s="71">
        <v>140</v>
      </c>
      <c r="M159" s="71">
        <v>124</v>
      </c>
      <c r="N159" s="71"/>
      <c r="O159" s="71">
        <v>133</v>
      </c>
      <c r="P159" s="71">
        <v>167</v>
      </c>
      <c r="Q159" s="71">
        <v>145</v>
      </c>
      <c r="R159" s="71">
        <v>150</v>
      </c>
      <c r="S159" s="71">
        <v>191</v>
      </c>
      <c r="T159" s="72">
        <v>171</v>
      </c>
      <c r="U159" s="73">
        <v>150</v>
      </c>
      <c r="V159" s="71">
        <v>127</v>
      </c>
      <c r="W159" s="71">
        <v>180</v>
      </c>
      <c r="X159" s="71">
        <v>194</v>
      </c>
      <c r="Y159" s="71">
        <v>162</v>
      </c>
      <c r="Z159" s="71">
        <v>150</v>
      </c>
      <c r="AA159" s="71">
        <v>127</v>
      </c>
      <c r="AB159" s="74">
        <v>192.6</v>
      </c>
      <c r="AC159" s="71">
        <v>150</v>
      </c>
      <c r="AD159" s="75">
        <v>127</v>
      </c>
      <c r="AE159" s="75"/>
      <c r="AF159" s="62"/>
      <c r="AG159" s="62"/>
    </row>
    <row r="160" spans="1:33" x14ac:dyDescent="0.2">
      <c r="A160" s="143" t="s">
        <v>156</v>
      </c>
      <c r="B160" s="144">
        <f t="shared" si="3"/>
        <v>157</v>
      </c>
      <c r="C160" s="145" t="s">
        <v>157</v>
      </c>
      <c r="D160" s="145" t="s">
        <v>155</v>
      </c>
      <c r="E160" s="145" t="s">
        <v>148</v>
      </c>
      <c r="F160" s="146">
        <v>70</v>
      </c>
      <c r="G160" s="147">
        <v>0.53226450000000003</v>
      </c>
      <c r="H160" s="147">
        <v>0.53291059029124166</v>
      </c>
      <c r="I160" s="148">
        <v>7.2349990114465454E-2</v>
      </c>
      <c r="J160" s="70"/>
      <c r="K160" s="71">
        <v>142</v>
      </c>
      <c r="L160" s="71">
        <v>180</v>
      </c>
      <c r="M160" s="71">
        <v>158</v>
      </c>
      <c r="N160" s="71"/>
      <c r="O160" s="71">
        <v>170</v>
      </c>
      <c r="P160" s="71">
        <v>216</v>
      </c>
      <c r="Q160" s="71">
        <v>187</v>
      </c>
      <c r="R160" s="71">
        <v>196</v>
      </c>
      <c r="S160" s="71">
        <v>247</v>
      </c>
      <c r="T160" s="72">
        <v>222</v>
      </c>
      <c r="U160" s="73">
        <v>185</v>
      </c>
      <c r="V160" s="71">
        <v>156</v>
      </c>
      <c r="W160" s="71">
        <v>221</v>
      </c>
      <c r="X160" s="71">
        <v>239</v>
      </c>
      <c r="Y160" s="71">
        <v>198</v>
      </c>
      <c r="Z160" s="71">
        <v>185</v>
      </c>
      <c r="AA160" s="71">
        <v>156</v>
      </c>
      <c r="AB160" s="74">
        <v>236.47</v>
      </c>
      <c r="AC160" s="71">
        <v>185</v>
      </c>
      <c r="AD160" s="75">
        <v>156</v>
      </c>
      <c r="AE160" s="75"/>
      <c r="AF160" s="62"/>
      <c r="AG160" s="62"/>
    </row>
    <row r="161" spans="1:33" x14ac:dyDescent="0.2">
      <c r="A161" s="143" t="s">
        <v>156</v>
      </c>
      <c r="B161" s="144">
        <f t="shared" si="3"/>
        <v>158</v>
      </c>
      <c r="C161" s="145" t="s">
        <v>157</v>
      </c>
      <c r="D161" s="145" t="s">
        <v>155</v>
      </c>
      <c r="E161" s="145" t="s">
        <v>149</v>
      </c>
      <c r="F161" s="146">
        <v>95</v>
      </c>
      <c r="G161" s="147">
        <v>0.38447999999999999</v>
      </c>
      <c r="H161" s="147">
        <v>0.38540826370379738</v>
      </c>
      <c r="I161" s="148">
        <v>7.0861509781316834E-2</v>
      </c>
      <c r="J161" s="70"/>
      <c r="K161" s="71">
        <v>171</v>
      </c>
      <c r="L161" s="71">
        <v>219</v>
      </c>
      <c r="M161" s="71">
        <v>192</v>
      </c>
      <c r="N161" s="71"/>
      <c r="O161" s="71">
        <v>207</v>
      </c>
      <c r="P161" s="71">
        <v>263</v>
      </c>
      <c r="Q161" s="71">
        <v>230</v>
      </c>
      <c r="R161" s="71">
        <v>240</v>
      </c>
      <c r="S161" s="71">
        <v>302</v>
      </c>
      <c r="T161" s="72">
        <v>273</v>
      </c>
      <c r="U161" s="73">
        <v>219</v>
      </c>
      <c r="V161" s="71">
        <v>186</v>
      </c>
      <c r="W161" s="71">
        <v>265</v>
      </c>
      <c r="X161" s="71">
        <v>286</v>
      </c>
      <c r="Y161" s="71">
        <v>239</v>
      </c>
      <c r="Z161" s="71">
        <v>219</v>
      </c>
      <c r="AA161" s="71">
        <v>186</v>
      </c>
      <c r="AB161" s="74">
        <v>283.55</v>
      </c>
      <c r="AC161" s="71">
        <v>219</v>
      </c>
      <c r="AD161" s="75">
        <v>186</v>
      </c>
      <c r="AE161" s="75"/>
      <c r="AF161" s="62"/>
      <c r="AG161" s="62"/>
    </row>
    <row r="162" spans="1:33" ht="13.5" thickBot="1" x14ac:dyDescent="0.25">
      <c r="A162" s="149" t="s">
        <v>156</v>
      </c>
      <c r="B162" s="144">
        <f t="shared" si="3"/>
        <v>159</v>
      </c>
      <c r="C162" s="151" t="s">
        <v>157</v>
      </c>
      <c r="D162" s="151" t="s">
        <v>155</v>
      </c>
      <c r="E162" s="151" t="s">
        <v>150</v>
      </c>
      <c r="F162" s="152">
        <v>120</v>
      </c>
      <c r="G162" s="153">
        <v>0.30397950000000001</v>
      </c>
      <c r="H162" s="153">
        <v>0.30514483686412858</v>
      </c>
      <c r="I162" s="154">
        <v>7.0290337148896972E-2</v>
      </c>
      <c r="J162" s="165"/>
      <c r="K162" s="166">
        <v>197</v>
      </c>
      <c r="L162" s="166">
        <v>255</v>
      </c>
      <c r="M162" s="166">
        <v>223</v>
      </c>
      <c r="N162" s="166"/>
      <c r="O162" s="166">
        <v>239</v>
      </c>
      <c r="P162" s="166">
        <v>307</v>
      </c>
      <c r="Q162" s="166">
        <v>269</v>
      </c>
      <c r="R162" s="166">
        <v>280</v>
      </c>
      <c r="S162" s="166">
        <v>352</v>
      </c>
      <c r="T162" s="167">
        <v>319</v>
      </c>
      <c r="U162" s="168">
        <v>249</v>
      </c>
      <c r="V162" s="166">
        <v>211</v>
      </c>
      <c r="W162" s="166">
        <v>302</v>
      </c>
      <c r="X162" s="166">
        <v>326</v>
      </c>
      <c r="Y162" s="166">
        <v>272</v>
      </c>
      <c r="Z162" s="166">
        <v>249</v>
      </c>
      <c r="AA162" s="166">
        <v>211</v>
      </c>
      <c r="AB162" s="169">
        <v>323.14</v>
      </c>
      <c r="AC162" s="166">
        <v>249</v>
      </c>
      <c r="AD162" s="170">
        <v>211</v>
      </c>
      <c r="AE162" s="170"/>
      <c r="AF162" s="62"/>
      <c r="AG162" s="62"/>
    </row>
    <row r="163" spans="1:33" ht="13.5" thickTop="1" x14ac:dyDescent="0.2">
      <c r="A163" s="171" t="s">
        <v>158</v>
      </c>
      <c r="B163" s="172">
        <v>160</v>
      </c>
      <c r="C163" s="173" t="s">
        <v>157</v>
      </c>
      <c r="D163" s="173" t="s">
        <v>98</v>
      </c>
      <c r="E163" s="173" t="s">
        <v>104</v>
      </c>
      <c r="F163" s="174">
        <v>16</v>
      </c>
      <c r="G163" s="175"/>
      <c r="H163" s="175">
        <v>1.468</v>
      </c>
      <c r="I163" s="175">
        <v>0.253</v>
      </c>
      <c r="J163" s="176"/>
      <c r="K163" s="177"/>
      <c r="L163" s="177"/>
      <c r="M163" s="177"/>
      <c r="N163" s="177"/>
      <c r="O163" s="177"/>
      <c r="P163" s="177"/>
      <c r="Q163" s="177"/>
      <c r="R163" s="177"/>
      <c r="S163" s="177">
        <v>140</v>
      </c>
      <c r="T163" s="178"/>
      <c r="U163" s="179"/>
      <c r="V163" s="177"/>
      <c r="W163" s="177">
        <v>140</v>
      </c>
      <c r="X163" s="177"/>
      <c r="Y163" s="177"/>
      <c r="Z163" s="177"/>
      <c r="AA163" s="177"/>
      <c r="AB163" s="180"/>
      <c r="AC163" s="177"/>
      <c r="AD163" s="181"/>
      <c r="AE163" s="181"/>
      <c r="AF163" s="62"/>
      <c r="AG163" s="62"/>
    </row>
    <row r="164" spans="1:33" x14ac:dyDescent="0.2">
      <c r="A164" s="182" t="s">
        <v>158</v>
      </c>
      <c r="B164" s="183">
        <v>161</v>
      </c>
      <c r="C164" s="184" t="s">
        <v>157</v>
      </c>
      <c r="D164" s="184" t="s">
        <v>98</v>
      </c>
      <c r="E164" s="184" t="s">
        <v>105</v>
      </c>
      <c r="F164" s="185">
        <v>25</v>
      </c>
      <c r="G164" s="186"/>
      <c r="H164" s="186">
        <v>0.92600000000000005</v>
      </c>
      <c r="I164" s="186">
        <v>0.24</v>
      </c>
      <c r="J164" s="176"/>
      <c r="K164" s="177"/>
      <c r="L164" s="177"/>
      <c r="M164" s="177"/>
      <c r="N164" s="177"/>
      <c r="O164" s="177"/>
      <c r="P164" s="177"/>
      <c r="Q164" s="177"/>
      <c r="R164" s="177"/>
      <c r="S164" s="177">
        <v>175</v>
      </c>
      <c r="T164" s="178"/>
      <c r="U164" s="179"/>
      <c r="V164" s="177"/>
      <c r="W164" s="177">
        <v>175</v>
      </c>
      <c r="X164" s="177"/>
      <c r="Y164" s="177"/>
      <c r="Z164" s="177"/>
      <c r="AA164" s="177"/>
      <c r="AB164" s="180"/>
      <c r="AC164" s="177"/>
      <c r="AD164" s="181"/>
      <c r="AE164" s="181"/>
      <c r="AF164" s="62"/>
      <c r="AG164" s="62"/>
    </row>
    <row r="165" spans="1:33" x14ac:dyDescent="0.2">
      <c r="A165" s="182" t="s">
        <v>158</v>
      </c>
      <c r="B165" s="183">
        <v>162</v>
      </c>
      <c r="C165" s="184" t="s">
        <v>157</v>
      </c>
      <c r="D165" s="184" t="s">
        <v>98</v>
      </c>
      <c r="E165" s="184" t="s">
        <v>106</v>
      </c>
      <c r="F165" s="185">
        <v>35</v>
      </c>
      <c r="G165" s="186"/>
      <c r="H165" s="186">
        <v>0.66800000000000004</v>
      </c>
      <c r="I165" s="186">
        <v>0.23100000000000001</v>
      </c>
      <c r="J165" s="176"/>
      <c r="K165" s="177"/>
      <c r="L165" s="177"/>
      <c r="M165" s="177"/>
      <c r="N165" s="177"/>
      <c r="O165" s="177"/>
      <c r="P165" s="177"/>
      <c r="Q165" s="177"/>
      <c r="R165" s="177"/>
      <c r="S165" s="177">
        <v>205</v>
      </c>
      <c r="T165" s="178"/>
      <c r="U165" s="179"/>
      <c r="V165" s="177"/>
      <c r="W165" s="177">
        <v>205</v>
      </c>
      <c r="X165" s="177"/>
      <c r="Y165" s="177"/>
      <c r="Z165" s="177"/>
      <c r="AA165" s="177"/>
      <c r="AB165" s="180"/>
      <c r="AC165" s="177"/>
      <c r="AD165" s="181"/>
      <c r="AE165" s="181"/>
      <c r="AF165" s="62"/>
      <c r="AG165" s="62"/>
    </row>
    <row r="166" spans="1:33" x14ac:dyDescent="0.2">
      <c r="A166" s="182" t="s">
        <v>158</v>
      </c>
      <c r="B166" s="183">
        <v>163</v>
      </c>
      <c r="C166" s="184" t="s">
        <v>157</v>
      </c>
      <c r="D166" s="184" t="s">
        <v>98</v>
      </c>
      <c r="E166" s="184" t="s">
        <v>107</v>
      </c>
      <c r="F166" s="185">
        <v>50</v>
      </c>
      <c r="G166" s="186"/>
      <c r="H166" s="186">
        <v>0.49299999999999999</v>
      </c>
      <c r="I166" s="186">
        <v>0.222</v>
      </c>
      <c r="J166" s="176"/>
      <c r="K166" s="177"/>
      <c r="L166" s="177"/>
      <c r="M166" s="177"/>
      <c r="N166" s="177"/>
      <c r="O166" s="177"/>
      <c r="P166" s="177"/>
      <c r="Q166" s="177"/>
      <c r="R166" s="177"/>
      <c r="S166" s="177">
        <v>245</v>
      </c>
      <c r="T166" s="178"/>
      <c r="U166" s="179"/>
      <c r="V166" s="177"/>
      <c r="W166" s="177">
        <v>240</v>
      </c>
      <c r="X166" s="177"/>
      <c r="Y166" s="177"/>
      <c r="Z166" s="177"/>
      <c r="AA166" s="177"/>
      <c r="AB166" s="180"/>
      <c r="AC166" s="177"/>
      <c r="AD166" s="181"/>
      <c r="AE166" s="181"/>
      <c r="AF166" s="62"/>
      <c r="AG166" s="62"/>
    </row>
    <row r="167" spans="1:33" x14ac:dyDescent="0.2">
      <c r="A167" s="182" t="s">
        <v>158</v>
      </c>
      <c r="B167" s="183">
        <v>164</v>
      </c>
      <c r="C167" s="184" t="s">
        <v>157</v>
      </c>
      <c r="D167" s="184" t="s">
        <v>98</v>
      </c>
      <c r="E167" s="184" t="s">
        <v>108</v>
      </c>
      <c r="F167" s="185">
        <v>70</v>
      </c>
      <c r="G167" s="186"/>
      <c r="H167" s="186">
        <v>0.34100000000000003</v>
      </c>
      <c r="I167" s="186">
        <v>0.21199999999999999</v>
      </c>
      <c r="J167" s="176"/>
      <c r="K167" s="177"/>
      <c r="L167" s="177"/>
      <c r="M167" s="177"/>
      <c r="N167" s="177"/>
      <c r="O167" s="177"/>
      <c r="P167" s="177"/>
      <c r="Q167" s="177"/>
      <c r="R167" s="177"/>
      <c r="S167" s="177">
        <v>305</v>
      </c>
      <c r="T167" s="178"/>
      <c r="U167" s="179"/>
      <c r="V167" s="177"/>
      <c r="W167" s="177">
        <v>295</v>
      </c>
      <c r="X167" s="177"/>
      <c r="Y167" s="177"/>
      <c r="Z167" s="177"/>
      <c r="AA167" s="177"/>
      <c r="AB167" s="180"/>
      <c r="AC167" s="177"/>
      <c r="AD167" s="181"/>
      <c r="AE167" s="181"/>
      <c r="AF167" s="62"/>
      <c r="AG167" s="62"/>
    </row>
    <row r="168" spans="1:33" x14ac:dyDescent="0.2">
      <c r="A168" s="182" t="s">
        <v>158</v>
      </c>
      <c r="B168" s="183">
        <v>165</v>
      </c>
      <c r="C168" s="184" t="s">
        <v>157</v>
      </c>
      <c r="D168" s="184" t="s">
        <v>98</v>
      </c>
      <c r="E168" s="184" t="s">
        <v>109</v>
      </c>
      <c r="F168" s="185">
        <v>95</v>
      </c>
      <c r="G168" s="186"/>
      <c r="H168" s="186">
        <v>0.246</v>
      </c>
      <c r="I168" s="186">
        <v>0.20300000000000001</v>
      </c>
      <c r="J168" s="176"/>
      <c r="K168" s="177"/>
      <c r="L168" s="177"/>
      <c r="M168" s="177"/>
      <c r="N168" s="177"/>
      <c r="O168" s="177"/>
      <c r="P168" s="177"/>
      <c r="Q168" s="177"/>
      <c r="R168" s="177"/>
      <c r="S168" s="177">
        <v>375</v>
      </c>
      <c r="T168" s="178"/>
      <c r="U168" s="179"/>
      <c r="V168" s="177"/>
      <c r="W168" s="177">
        <v>350</v>
      </c>
      <c r="X168" s="177"/>
      <c r="Y168" s="177"/>
      <c r="Z168" s="177"/>
      <c r="AA168" s="177"/>
      <c r="AB168" s="180"/>
      <c r="AC168" s="177"/>
      <c r="AD168" s="181"/>
      <c r="AE168" s="181"/>
      <c r="AF168" s="62"/>
      <c r="AG168" s="62"/>
    </row>
    <row r="169" spans="1:33" x14ac:dyDescent="0.2">
      <c r="A169" s="182" t="s">
        <v>158</v>
      </c>
      <c r="B169" s="183">
        <v>166</v>
      </c>
      <c r="C169" s="184" t="s">
        <v>157</v>
      </c>
      <c r="D169" s="184" t="s">
        <v>98</v>
      </c>
      <c r="E169" s="184" t="s">
        <v>110</v>
      </c>
      <c r="F169" s="185">
        <v>120</v>
      </c>
      <c r="G169" s="186"/>
      <c r="H169" s="186">
        <v>0.19500000000000001</v>
      </c>
      <c r="I169" s="186">
        <v>0.19700000000000001</v>
      </c>
      <c r="J169" s="176"/>
      <c r="K169" s="177"/>
      <c r="L169" s="177"/>
      <c r="M169" s="177"/>
      <c r="N169" s="177"/>
      <c r="O169" s="177"/>
      <c r="P169" s="177"/>
      <c r="Q169" s="177"/>
      <c r="R169" s="177"/>
      <c r="S169" s="177">
        <v>425</v>
      </c>
      <c r="T169" s="178"/>
      <c r="U169" s="179"/>
      <c r="V169" s="177"/>
      <c r="W169" s="177">
        <v>395</v>
      </c>
      <c r="X169" s="177"/>
      <c r="Y169" s="177"/>
      <c r="Z169" s="177"/>
      <c r="AA169" s="177"/>
      <c r="AB169" s="180"/>
      <c r="AC169" s="177"/>
      <c r="AD169" s="181"/>
      <c r="AE169" s="181"/>
      <c r="AF169" s="62"/>
      <c r="AG169" s="62"/>
    </row>
    <row r="170" spans="1:33" x14ac:dyDescent="0.2">
      <c r="A170" s="182" t="s">
        <v>158</v>
      </c>
      <c r="B170" s="183">
        <v>167</v>
      </c>
      <c r="C170" s="184" t="s">
        <v>157</v>
      </c>
      <c r="D170" s="184" t="s">
        <v>98</v>
      </c>
      <c r="E170" s="184" t="s">
        <v>111</v>
      </c>
      <c r="F170" s="185">
        <v>150</v>
      </c>
      <c r="G170" s="186"/>
      <c r="H170" s="186">
        <v>0.158</v>
      </c>
      <c r="I170" s="186">
        <v>0.191</v>
      </c>
      <c r="J170" s="176"/>
      <c r="K170" s="177"/>
      <c r="L170" s="177"/>
      <c r="M170" s="177"/>
      <c r="N170" s="177"/>
      <c r="O170" s="177"/>
      <c r="P170" s="177"/>
      <c r="Q170" s="177"/>
      <c r="R170" s="177"/>
      <c r="S170" s="177">
        <v>480</v>
      </c>
      <c r="T170" s="178"/>
      <c r="U170" s="179"/>
      <c r="V170" s="177"/>
      <c r="W170" s="177">
        <v>440</v>
      </c>
      <c r="X170" s="177"/>
      <c r="Y170" s="177"/>
      <c r="Z170" s="177"/>
      <c r="AA170" s="177"/>
      <c r="AB170" s="180"/>
      <c r="AC170" s="177"/>
      <c r="AD170" s="181"/>
      <c r="AE170" s="181"/>
      <c r="AF170" s="62"/>
      <c r="AG170" s="62"/>
    </row>
    <row r="171" spans="1:33" x14ac:dyDescent="0.2">
      <c r="A171" s="182" t="s">
        <v>158</v>
      </c>
      <c r="B171" s="183">
        <v>168</v>
      </c>
      <c r="C171" s="184" t="s">
        <v>157</v>
      </c>
      <c r="D171" s="184" t="s">
        <v>98</v>
      </c>
      <c r="E171" s="184" t="s">
        <v>112</v>
      </c>
      <c r="F171" s="185">
        <v>185</v>
      </c>
      <c r="G171" s="186"/>
      <c r="H171" s="186">
        <v>0.126</v>
      </c>
      <c r="I171" s="186">
        <v>0.185</v>
      </c>
      <c r="J171" s="176"/>
      <c r="K171" s="177"/>
      <c r="L171" s="177"/>
      <c r="M171" s="177"/>
      <c r="N171" s="177"/>
      <c r="O171" s="177"/>
      <c r="P171" s="177"/>
      <c r="Q171" s="177"/>
      <c r="R171" s="177"/>
      <c r="S171" s="177">
        <v>550</v>
      </c>
      <c r="T171" s="178"/>
      <c r="U171" s="179"/>
      <c r="V171" s="177"/>
      <c r="W171" s="177">
        <v>495</v>
      </c>
      <c r="X171" s="177"/>
      <c r="Y171" s="177"/>
      <c r="Z171" s="177"/>
      <c r="AA171" s="177"/>
      <c r="AB171" s="180"/>
      <c r="AC171" s="177"/>
      <c r="AD171" s="181"/>
      <c r="AE171" s="181"/>
      <c r="AF171" s="62"/>
      <c r="AG171" s="62"/>
    </row>
    <row r="172" spans="1:33" x14ac:dyDescent="0.2">
      <c r="A172" s="182" t="s">
        <v>158</v>
      </c>
      <c r="B172" s="183">
        <v>169</v>
      </c>
      <c r="C172" s="184" t="s">
        <v>157</v>
      </c>
      <c r="D172" s="184" t="s">
        <v>98</v>
      </c>
      <c r="E172" s="184" t="s">
        <v>113</v>
      </c>
      <c r="F172" s="185">
        <v>240</v>
      </c>
      <c r="G172" s="186"/>
      <c r="H172" s="186">
        <v>9.6100000000000005E-2</v>
      </c>
      <c r="I172" s="186">
        <v>0.17899999999999999</v>
      </c>
      <c r="J172" s="176"/>
      <c r="K172" s="177"/>
      <c r="L172" s="177"/>
      <c r="M172" s="177"/>
      <c r="N172" s="177"/>
      <c r="O172" s="177"/>
      <c r="P172" s="177"/>
      <c r="Q172" s="177"/>
      <c r="R172" s="177"/>
      <c r="S172" s="177">
        <v>645</v>
      </c>
      <c r="T172" s="178"/>
      <c r="U172" s="179"/>
      <c r="V172" s="177"/>
      <c r="W172" s="177">
        <v>570</v>
      </c>
      <c r="X172" s="177"/>
      <c r="Y172" s="177"/>
      <c r="Z172" s="177"/>
      <c r="AA172" s="177"/>
      <c r="AB172" s="180"/>
      <c r="AC172" s="177"/>
      <c r="AD172" s="181"/>
      <c r="AE172" s="181"/>
      <c r="AF172" s="62"/>
      <c r="AG172" s="62"/>
    </row>
    <row r="173" spans="1:33" ht="13.5" thickBot="1" x14ac:dyDescent="0.25">
      <c r="A173" s="182" t="s">
        <v>158</v>
      </c>
      <c r="B173" s="187">
        <v>170</v>
      </c>
      <c r="C173" s="184" t="s">
        <v>157</v>
      </c>
      <c r="D173" s="184" t="s">
        <v>98</v>
      </c>
      <c r="E173" s="184" t="s">
        <v>114</v>
      </c>
      <c r="F173" s="185">
        <v>300</v>
      </c>
      <c r="G173" s="186"/>
      <c r="H173" s="186">
        <v>7.6600000000000001E-2</v>
      </c>
      <c r="I173" s="186">
        <v>0.17299999999999999</v>
      </c>
      <c r="J173" s="176"/>
      <c r="K173" s="177"/>
      <c r="L173" s="177"/>
      <c r="M173" s="177"/>
      <c r="N173" s="177"/>
      <c r="O173" s="177"/>
      <c r="P173" s="177"/>
      <c r="Q173" s="177"/>
      <c r="R173" s="177"/>
      <c r="S173" s="177">
        <v>730</v>
      </c>
      <c r="T173" s="178"/>
      <c r="U173" s="179"/>
      <c r="V173" s="177"/>
      <c r="W173" s="177">
        <v>630</v>
      </c>
      <c r="X173" s="177"/>
      <c r="Y173" s="177"/>
      <c r="Z173" s="177"/>
      <c r="AA173" s="177"/>
      <c r="AB173" s="180"/>
      <c r="AC173" s="177"/>
      <c r="AD173" s="181"/>
      <c r="AE173" s="181"/>
      <c r="AF173" s="62"/>
      <c r="AG173" s="62"/>
    </row>
    <row r="174" spans="1:33" ht="13.5" thickTop="1" x14ac:dyDescent="0.2">
      <c r="A174" s="171" t="s">
        <v>158</v>
      </c>
      <c r="B174" s="172">
        <v>171</v>
      </c>
      <c r="C174" s="173" t="s">
        <v>157</v>
      </c>
      <c r="D174" s="173" t="s">
        <v>98</v>
      </c>
      <c r="E174" s="173" t="s">
        <v>128</v>
      </c>
      <c r="F174" s="174">
        <v>16</v>
      </c>
      <c r="G174" s="175"/>
      <c r="H174" s="175">
        <v>1.468</v>
      </c>
      <c r="I174" s="175">
        <v>0.115</v>
      </c>
      <c r="J174" s="176"/>
      <c r="K174" s="177"/>
      <c r="L174" s="177"/>
      <c r="M174" s="177"/>
      <c r="N174" s="177"/>
      <c r="O174" s="177">
        <v>100</v>
      </c>
      <c r="P174" s="177"/>
      <c r="Q174" s="177"/>
      <c r="R174" s="177"/>
      <c r="S174" s="177"/>
      <c r="T174" s="178"/>
      <c r="U174" s="179"/>
      <c r="V174" s="177"/>
      <c r="W174" s="177"/>
      <c r="X174" s="177"/>
      <c r="Y174" s="177">
        <v>115</v>
      </c>
      <c r="Z174" s="177"/>
      <c r="AA174" s="177"/>
      <c r="AB174" s="180"/>
      <c r="AC174" s="177"/>
      <c r="AD174" s="181"/>
      <c r="AE174" s="181"/>
      <c r="AF174" s="62"/>
      <c r="AG174" s="62"/>
    </row>
    <row r="175" spans="1:33" x14ac:dyDescent="0.2">
      <c r="A175" s="182" t="s">
        <v>158</v>
      </c>
      <c r="B175" s="183">
        <v>172</v>
      </c>
      <c r="C175" s="184" t="s">
        <v>157</v>
      </c>
      <c r="D175" s="184" t="s">
        <v>98</v>
      </c>
      <c r="E175" s="184" t="s">
        <v>129</v>
      </c>
      <c r="F175" s="185">
        <v>25</v>
      </c>
      <c r="G175" s="186"/>
      <c r="H175" s="186">
        <v>0.92600000000000005</v>
      </c>
      <c r="I175" s="186">
        <v>0.107</v>
      </c>
      <c r="J175" s="176"/>
      <c r="K175" s="177"/>
      <c r="L175" s="177"/>
      <c r="M175" s="177"/>
      <c r="N175" s="177"/>
      <c r="O175" s="177">
        <v>125</v>
      </c>
      <c r="P175" s="177"/>
      <c r="Q175" s="177"/>
      <c r="R175" s="177"/>
      <c r="S175" s="177"/>
      <c r="T175" s="178"/>
      <c r="U175" s="179"/>
      <c r="V175" s="177"/>
      <c r="W175" s="177"/>
      <c r="X175" s="177"/>
      <c r="Y175" s="177">
        <v>145</v>
      </c>
      <c r="Z175" s="177"/>
      <c r="AA175" s="177"/>
      <c r="AB175" s="180"/>
      <c r="AC175" s="177"/>
      <c r="AD175" s="181"/>
      <c r="AE175" s="181"/>
      <c r="AF175" s="62"/>
      <c r="AG175" s="62"/>
    </row>
    <row r="176" spans="1:33" x14ac:dyDescent="0.2">
      <c r="A176" s="182" t="s">
        <v>158</v>
      </c>
      <c r="B176" s="183">
        <v>173</v>
      </c>
      <c r="C176" s="184" t="s">
        <v>157</v>
      </c>
      <c r="D176" s="184" t="s">
        <v>98</v>
      </c>
      <c r="E176" s="184" t="s">
        <v>130</v>
      </c>
      <c r="F176" s="185">
        <v>35</v>
      </c>
      <c r="G176" s="186"/>
      <c r="H176" s="186">
        <v>0.66800000000000004</v>
      </c>
      <c r="I176" s="186">
        <v>0.10199999999999999</v>
      </c>
      <c r="J176" s="176"/>
      <c r="K176" s="177"/>
      <c r="L176" s="177"/>
      <c r="M176" s="177"/>
      <c r="N176" s="177"/>
      <c r="O176" s="177">
        <v>150</v>
      </c>
      <c r="P176" s="177"/>
      <c r="Q176" s="177"/>
      <c r="R176" s="177"/>
      <c r="S176" s="177"/>
      <c r="T176" s="178"/>
      <c r="U176" s="179"/>
      <c r="V176" s="177"/>
      <c r="W176" s="177"/>
      <c r="X176" s="177"/>
      <c r="Y176" s="177">
        <v>170</v>
      </c>
      <c r="Z176" s="177"/>
      <c r="AA176" s="177"/>
      <c r="AB176" s="180"/>
      <c r="AC176" s="177"/>
      <c r="AD176" s="181"/>
      <c r="AE176" s="181"/>
      <c r="AF176" s="62"/>
      <c r="AG176" s="62"/>
    </row>
    <row r="177" spans="1:33" x14ac:dyDescent="0.2">
      <c r="A177" s="182" t="s">
        <v>158</v>
      </c>
      <c r="B177" s="183">
        <v>174</v>
      </c>
      <c r="C177" s="184" t="s">
        <v>157</v>
      </c>
      <c r="D177" s="184" t="s">
        <v>98</v>
      </c>
      <c r="E177" s="184" t="s">
        <v>131</v>
      </c>
      <c r="F177" s="185">
        <v>50</v>
      </c>
      <c r="G177" s="186"/>
      <c r="H177" s="186">
        <v>0.49299999999999999</v>
      </c>
      <c r="I177" s="186">
        <v>9.7600000000000006E-2</v>
      </c>
      <c r="J177" s="176"/>
      <c r="K177" s="177"/>
      <c r="L177" s="177"/>
      <c r="M177" s="177"/>
      <c r="N177" s="177"/>
      <c r="O177" s="177">
        <v>190</v>
      </c>
      <c r="P177" s="177"/>
      <c r="Q177" s="177"/>
      <c r="R177" s="177"/>
      <c r="S177" s="177"/>
      <c r="T177" s="178"/>
      <c r="U177" s="179"/>
      <c r="V177" s="177"/>
      <c r="W177" s="177"/>
      <c r="X177" s="177"/>
      <c r="Y177" s="177">
        <v>210</v>
      </c>
      <c r="Z177" s="177"/>
      <c r="AA177" s="177"/>
      <c r="AB177" s="180"/>
      <c r="AC177" s="177"/>
      <c r="AD177" s="181"/>
      <c r="AE177" s="181"/>
      <c r="AF177" s="62"/>
      <c r="AG177" s="62"/>
    </row>
    <row r="178" spans="1:33" x14ac:dyDescent="0.2">
      <c r="A178" s="182" t="s">
        <v>158</v>
      </c>
      <c r="B178" s="183">
        <v>175</v>
      </c>
      <c r="C178" s="184" t="s">
        <v>157</v>
      </c>
      <c r="D178" s="184" t="s">
        <v>98</v>
      </c>
      <c r="E178" s="184" t="s">
        <v>132</v>
      </c>
      <c r="F178" s="185">
        <v>70</v>
      </c>
      <c r="G178" s="186"/>
      <c r="H178" s="186">
        <v>0.34100000000000003</v>
      </c>
      <c r="I178" s="186">
        <v>9.2600000000000002E-2</v>
      </c>
      <c r="J178" s="176"/>
      <c r="K178" s="177"/>
      <c r="L178" s="177"/>
      <c r="M178" s="177"/>
      <c r="N178" s="177"/>
      <c r="O178" s="177">
        <v>225</v>
      </c>
      <c r="P178" s="177"/>
      <c r="Q178" s="177"/>
      <c r="R178" s="177"/>
      <c r="S178" s="177"/>
      <c r="T178" s="178"/>
      <c r="U178" s="179"/>
      <c r="V178" s="177"/>
      <c r="W178" s="177"/>
      <c r="X178" s="177"/>
      <c r="Y178" s="177">
        <v>250</v>
      </c>
      <c r="Z178" s="177"/>
      <c r="AA178" s="177"/>
      <c r="AB178" s="180"/>
      <c r="AC178" s="177"/>
      <c r="AD178" s="181"/>
      <c r="AE178" s="181"/>
      <c r="AF178" s="62"/>
      <c r="AG178" s="62"/>
    </row>
    <row r="179" spans="1:33" x14ac:dyDescent="0.2">
      <c r="A179" s="182" t="s">
        <v>158</v>
      </c>
      <c r="B179" s="183">
        <v>176</v>
      </c>
      <c r="C179" s="184" t="s">
        <v>157</v>
      </c>
      <c r="D179" s="184" t="s">
        <v>98</v>
      </c>
      <c r="E179" s="184" t="s">
        <v>133</v>
      </c>
      <c r="F179" s="185">
        <v>95</v>
      </c>
      <c r="G179" s="186"/>
      <c r="H179" s="186">
        <v>0.246</v>
      </c>
      <c r="I179" s="186">
        <v>8.8499999999999995E-2</v>
      </c>
      <c r="J179" s="176"/>
      <c r="K179" s="177"/>
      <c r="L179" s="177"/>
      <c r="M179" s="177"/>
      <c r="N179" s="177"/>
      <c r="O179" s="177">
        <v>275</v>
      </c>
      <c r="P179" s="177"/>
      <c r="Q179" s="177"/>
      <c r="R179" s="177"/>
      <c r="S179" s="177"/>
      <c r="T179" s="178"/>
      <c r="U179" s="179"/>
      <c r="V179" s="177"/>
      <c r="W179" s="177"/>
      <c r="X179" s="177"/>
      <c r="Y179" s="177">
        <v>300</v>
      </c>
      <c r="Z179" s="177"/>
      <c r="AA179" s="177"/>
      <c r="AB179" s="180"/>
      <c r="AC179" s="177"/>
      <c r="AD179" s="181"/>
      <c r="AE179" s="181"/>
      <c r="AF179" s="62"/>
      <c r="AG179" s="62"/>
    </row>
    <row r="180" spans="1:33" x14ac:dyDescent="0.2">
      <c r="A180" s="182" t="s">
        <v>158</v>
      </c>
      <c r="B180" s="183">
        <v>177</v>
      </c>
      <c r="C180" s="184" t="s">
        <v>157</v>
      </c>
      <c r="D180" s="184" t="s">
        <v>98</v>
      </c>
      <c r="E180" s="184" t="s">
        <v>134</v>
      </c>
      <c r="F180" s="185">
        <v>120</v>
      </c>
      <c r="G180" s="186"/>
      <c r="H180" s="186">
        <v>0.19500000000000001</v>
      </c>
      <c r="I180" s="186">
        <v>8.5999999999999993E-2</v>
      </c>
      <c r="J180" s="176"/>
      <c r="K180" s="177"/>
      <c r="L180" s="177"/>
      <c r="M180" s="177"/>
      <c r="N180" s="177"/>
      <c r="O180" s="177">
        <v>315</v>
      </c>
      <c r="P180" s="177"/>
      <c r="Q180" s="177"/>
      <c r="R180" s="177"/>
      <c r="S180" s="177"/>
      <c r="T180" s="178"/>
      <c r="U180" s="179"/>
      <c r="V180" s="177"/>
      <c r="W180" s="177"/>
      <c r="X180" s="177"/>
      <c r="Y180" s="177">
        <v>335</v>
      </c>
      <c r="Z180" s="177"/>
      <c r="AA180" s="177"/>
      <c r="AB180" s="180"/>
      <c r="AC180" s="177"/>
      <c r="AD180" s="181"/>
      <c r="AE180" s="181"/>
      <c r="AF180" s="62"/>
      <c r="AG180" s="62"/>
    </row>
    <row r="181" spans="1:33" x14ac:dyDescent="0.2">
      <c r="A181" s="182" t="s">
        <v>158</v>
      </c>
      <c r="B181" s="183">
        <v>178</v>
      </c>
      <c r="C181" s="184" t="s">
        <v>157</v>
      </c>
      <c r="D181" s="184" t="s">
        <v>98</v>
      </c>
      <c r="E181" s="184" t="s">
        <v>135</v>
      </c>
      <c r="F181" s="185">
        <v>150</v>
      </c>
      <c r="G181" s="186"/>
      <c r="H181" s="186">
        <v>0.158</v>
      </c>
      <c r="I181" s="186">
        <v>8.3799999999999999E-2</v>
      </c>
      <c r="J181" s="176"/>
      <c r="K181" s="177"/>
      <c r="L181" s="177"/>
      <c r="M181" s="177"/>
      <c r="N181" s="177"/>
      <c r="O181" s="177">
        <v>360</v>
      </c>
      <c r="P181" s="177"/>
      <c r="Q181" s="177"/>
      <c r="R181" s="177"/>
      <c r="S181" s="177"/>
      <c r="T181" s="178"/>
      <c r="U181" s="179"/>
      <c r="V181" s="177"/>
      <c r="W181" s="177"/>
      <c r="X181" s="177"/>
      <c r="Y181" s="177">
        <v>380</v>
      </c>
      <c r="Z181" s="177"/>
      <c r="AA181" s="177"/>
      <c r="AB181" s="180"/>
      <c r="AC181" s="177"/>
      <c r="AD181" s="181"/>
      <c r="AE181" s="181"/>
      <c r="AF181" s="62"/>
      <c r="AG181" s="62"/>
    </row>
    <row r="182" spans="1:33" x14ac:dyDescent="0.2">
      <c r="A182" s="182" t="s">
        <v>158</v>
      </c>
      <c r="B182" s="183">
        <v>179</v>
      </c>
      <c r="C182" s="184" t="s">
        <v>157</v>
      </c>
      <c r="D182" s="184" t="s">
        <v>98</v>
      </c>
      <c r="E182" s="184" t="s">
        <v>136</v>
      </c>
      <c r="F182" s="185">
        <v>185</v>
      </c>
      <c r="G182" s="186"/>
      <c r="H182" s="186">
        <v>0.126</v>
      </c>
      <c r="I182" s="186">
        <v>8.1600000000000006E-2</v>
      </c>
      <c r="J182" s="176"/>
      <c r="K182" s="177"/>
      <c r="L182" s="177"/>
      <c r="M182" s="177"/>
      <c r="N182" s="177"/>
      <c r="O182" s="177">
        <v>405</v>
      </c>
      <c r="P182" s="177"/>
      <c r="Q182" s="177"/>
      <c r="R182" s="177"/>
      <c r="S182" s="177"/>
      <c r="T182" s="178"/>
      <c r="U182" s="179"/>
      <c r="V182" s="177"/>
      <c r="W182" s="177"/>
      <c r="X182" s="177"/>
      <c r="Y182" s="177">
        <v>425</v>
      </c>
      <c r="Z182" s="177"/>
      <c r="AA182" s="177"/>
      <c r="AB182" s="180"/>
      <c r="AC182" s="177"/>
      <c r="AD182" s="181"/>
      <c r="AE182" s="181"/>
      <c r="AF182" s="62"/>
      <c r="AG182" s="62"/>
    </row>
    <row r="183" spans="1:33" x14ac:dyDescent="0.2">
      <c r="A183" s="182" t="s">
        <v>158</v>
      </c>
      <c r="B183" s="183">
        <v>180</v>
      </c>
      <c r="C183" s="184" t="s">
        <v>157</v>
      </c>
      <c r="D183" s="184" t="s">
        <v>98</v>
      </c>
      <c r="E183" s="184" t="s">
        <v>137</v>
      </c>
      <c r="F183" s="185">
        <v>240</v>
      </c>
      <c r="G183" s="186"/>
      <c r="H183" s="186">
        <v>9.6100000000000005E-2</v>
      </c>
      <c r="I183" s="186">
        <v>7.8200000000000006E-2</v>
      </c>
      <c r="J183" s="176"/>
      <c r="K183" s="177"/>
      <c r="L183" s="177"/>
      <c r="M183" s="177"/>
      <c r="N183" s="177"/>
      <c r="O183" s="177">
        <v>475</v>
      </c>
      <c r="P183" s="177"/>
      <c r="Q183" s="177"/>
      <c r="R183" s="177"/>
      <c r="S183" s="177"/>
      <c r="T183" s="178"/>
      <c r="U183" s="179"/>
      <c r="V183" s="177"/>
      <c r="W183" s="177"/>
      <c r="X183" s="177"/>
      <c r="Y183" s="177">
        <v>490</v>
      </c>
      <c r="Z183" s="177"/>
      <c r="AA183" s="177"/>
      <c r="AB183" s="180"/>
      <c r="AC183" s="177"/>
      <c r="AD183" s="181"/>
      <c r="AE183" s="181"/>
      <c r="AF183" s="62"/>
      <c r="AG183" s="62"/>
    </row>
    <row r="184" spans="1:33" ht="13.5" thickBot="1" x14ac:dyDescent="0.25">
      <c r="A184" s="182" t="s">
        <v>158</v>
      </c>
      <c r="B184" s="183">
        <v>181</v>
      </c>
      <c r="C184" s="184" t="s">
        <v>157</v>
      </c>
      <c r="D184" s="184" t="s">
        <v>98</v>
      </c>
      <c r="E184" s="184" t="s">
        <v>138</v>
      </c>
      <c r="F184" s="185">
        <v>300</v>
      </c>
      <c r="G184" s="186"/>
      <c r="H184" s="186">
        <v>7.6600000000000001E-2</v>
      </c>
      <c r="I184" s="186">
        <v>7.7299999999999994E-2</v>
      </c>
      <c r="J184" s="176"/>
      <c r="K184" s="177"/>
      <c r="L184" s="177"/>
      <c r="M184" s="177"/>
      <c r="N184" s="177"/>
      <c r="O184" s="177">
        <v>550</v>
      </c>
      <c r="P184" s="177"/>
      <c r="Q184" s="177"/>
      <c r="R184" s="177"/>
      <c r="S184" s="177"/>
      <c r="T184" s="178"/>
      <c r="U184" s="179"/>
      <c r="V184" s="177"/>
      <c r="W184" s="177"/>
      <c r="X184" s="177"/>
      <c r="Y184" s="177">
        <v>550</v>
      </c>
      <c r="Z184" s="177"/>
      <c r="AA184" s="177"/>
      <c r="AB184" s="180"/>
      <c r="AC184" s="177"/>
      <c r="AD184" s="181"/>
      <c r="AE184" s="181"/>
      <c r="AF184" s="62"/>
      <c r="AG184" s="62"/>
    </row>
    <row r="185" spans="1:33" ht="13.5" thickTop="1" x14ac:dyDescent="0.2">
      <c r="A185" s="188" t="s">
        <v>158</v>
      </c>
      <c r="B185" s="189">
        <v>182</v>
      </c>
      <c r="C185" s="190" t="s">
        <v>157</v>
      </c>
      <c r="D185" s="190" t="s">
        <v>155</v>
      </c>
      <c r="E185" s="190" t="s">
        <v>105</v>
      </c>
      <c r="F185" s="191">
        <v>25</v>
      </c>
      <c r="G185" s="192"/>
      <c r="H185" s="192">
        <v>1.53</v>
      </c>
      <c r="I185" s="192">
        <v>0.24</v>
      </c>
      <c r="J185" s="176"/>
      <c r="K185" s="177"/>
      <c r="L185" s="177"/>
      <c r="M185" s="177"/>
      <c r="N185" s="177"/>
      <c r="O185" s="177"/>
      <c r="P185" s="177"/>
      <c r="Q185" s="177"/>
      <c r="R185" s="177"/>
      <c r="S185" s="177"/>
      <c r="T185" s="178"/>
      <c r="U185" s="179"/>
      <c r="V185" s="177"/>
      <c r="W185" s="177"/>
      <c r="X185" s="177"/>
      <c r="Y185" s="177"/>
      <c r="Z185" s="177"/>
      <c r="AA185" s="177"/>
      <c r="AB185" s="180"/>
      <c r="AC185" s="177"/>
      <c r="AD185" s="181"/>
      <c r="AE185" s="181"/>
      <c r="AF185" s="62"/>
      <c r="AG185" s="62"/>
    </row>
    <row r="186" spans="1:33" x14ac:dyDescent="0.2">
      <c r="A186" s="193" t="s">
        <v>158</v>
      </c>
      <c r="B186" s="194">
        <v>183</v>
      </c>
      <c r="C186" s="195" t="s">
        <v>157</v>
      </c>
      <c r="D186" s="195" t="s">
        <v>155</v>
      </c>
      <c r="E186" s="195" t="s">
        <v>106</v>
      </c>
      <c r="F186" s="196">
        <v>35</v>
      </c>
      <c r="G186" s="197"/>
      <c r="H186" s="197">
        <v>1.1120000000000001</v>
      </c>
      <c r="I186" s="197">
        <v>0.23100000000000001</v>
      </c>
      <c r="J186" s="176"/>
      <c r="K186" s="177"/>
      <c r="L186" s="177"/>
      <c r="M186" s="177"/>
      <c r="N186" s="177"/>
      <c r="O186" s="177"/>
      <c r="P186" s="177"/>
      <c r="Q186" s="177"/>
      <c r="R186" s="177"/>
      <c r="S186" s="177"/>
      <c r="T186" s="178"/>
      <c r="U186" s="179"/>
      <c r="V186" s="177"/>
      <c r="W186" s="177"/>
      <c r="X186" s="177"/>
      <c r="Y186" s="177"/>
      <c r="Z186" s="177"/>
      <c r="AA186" s="177"/>
      <c r="AB186" s="180"/>
      <c r="AC186" s="177"/>
      <c r="AD186" s="181"/>
      <c r="AE186" s="181"/>
      <c r="AF186" s="62"/>
      <c r="AG186" s="62"/>
    </row>
    <row r="187" spans="1:33" x14ac:dyDescent="0.2">
      <c r="A187" s="193" t="s">
        <v>158</v>
      </c>
      <c r="B187" s="194">
        <v>184</v>
      </c>
      <c r="C187" s="195" t="s">
        <v>157</v>
      </c>
      <c r="D187" s="195" t="s">
        <v>155</v>
      </c>
      <c r="E187" s="195" t="s">
        <v>107</v>
      </c>
      <c r="F187" s="196">
        <v>50</v>
      </c>
      <c r="G187" s="197"/>
      <c r="H187" s="197">
        <v>0.82099999999999995</v>
      </c>
      <c r="I187" s="197">
        <v>0.222</v>
      </c>
      <c r="J187" s="176"/>
      <c r="K187" s="177"/>
      <c r="L187" s="177"/>
      <c r="M187" s="177"/>
      <c r="N187" s="177"/>
      <c r="O187" s="177"/>
      <c r="P187" s="177"/>
      <c r="Q187" s="177"/>
      <c r="R187" s="177"/>
      <c r="S187" s="177"/>
      <c r="T187" s="178"/>
      <c r="U187" s="179"/>
      <c r="V187" s="177"/>
      <c r="W187" s="177"/>
      <c r="X187" s="177"/>
      <c r="Y187" s="177"/>
      <c r="Z187" s="177"/>
      <c r="AA187" s="177"/>
      <c r="AB187" s="180"/>
      <c r="AC187" s="177"/>
      <c r="AD187" s="181"/>
      <c r="AE187" s="181"/>
      <c r="AF187" s="62"/>
      <c r="AG187" s="62"/>
    </row>
    <row r="188" spans="1:33" x14ac:dyDescent="0.2">
      <c r="A188" s="193" t="s">
        <v>158</v>
      </c>
      <c r="B188" s="194">
        <v>185</v>
      </c>
      <c r="C188" s="195" t="s">
        <v>157</v>
      </c>
      <c r="D188" s="195" t="s">
        <v>155</v>
      </c>
      <c r="E188" s="195" t="s">
        <v>108</v>
      </c>
      <c r="F188" s="196">
        <v>70</v>
      </c>
      <c r="G188" s="197"/>
      <c r="H188" s="197">
        <v>0.56699999999999995</v>
      </c>
      <c r="I188" s="197">
        <v>0.21199999999999999</v>
      </c>
      <c r="J188" s="176"/>
      <c r="K188" s="177"/>
      <c r="L188" s="177"/>
      <c r="M188" s="177"/>
      <c r="N188" s="177"/>
      <c r="O188" s="177"/>
      <c r="P188" s="177"/>
      <c r="Q188" s="177"/>
      <c r="R188" s="177"/>
      <c r="S188" s="177"/>
      <c r="T188" s="178"/>
      <c r="U188" s="179"/>
      <c r="V188" s="177"/>
      <c r="W188" s="177"/>
      <c r="X188" s="177"/>
      <c r="Y188" s="177"/>
      <c r="Z188" s="177"/>
      <c r="AA188" s="177"/>
      <c r="AB188" s="180"/>
      <c r="AC188" s="177"/>
      <c r="AD188" s="181"/>
      <c r="AE188" s="181"/>
      <c r="AF188" s="62"/>
      <c r="AG188" s="62"/>
    </row>
    <row r="189" spans="1:33" x14ac:dyDescent="0.2">
      <c r="A189" s="193" t="s">
        <v>158</v>
      </c>
      <c r="B189" s="194">
        <v>186</v>
      </c>
      <c r="C189" s="195" t="s">
        <v>157</v>
      </c>
      <c r="D189" s="195" t="s">
        <v>155</v>
      </c>
      <c r="E189" s="195" t="s">
        <v>109</v>
      </c>
      <c r="F189" s="196">
        <v>95</v>
      </c>
      <c r="G189" s="197"/>
      <c r="H189" s="197">
        <v>0.41</v>
      </c>
      <c r="I189" s="197">
        <v>0.20300000000000001</v>
      </c>
      <c r="J189" s="176"/>
      <c r="K189" s="177"/>
      <c r="L189" s="177"/>
      <c r="M189" s="177"/>
      <c r="N189" s="177"/>
      <c r="O189" s="177"/>
      <c r="P189" s="177"/>
      <c r="Q189" s="177"/>
      <c r="R189" s="177"/>
      <c r="S189" s="177"/>
      <c r="T189" s="178"/>
      <c r="U189" s="179"/>
      <c r="V189" s="177"/>
      <c r="W189" s="177"/>
      <c r="X189" s="177"/>
      <c r="Y189" s="177"/>
      <c r="Z189" s="177"/>
      <c r="AA189" s="177"/>
      <c r="AB189" s="180"/>
      <c r="AC189" s="177"/>
      <c r="AD189" s="181"/>
      <c r="AE189" s="181"/>
      <c r="AF189" s="62"/>
      <c r="AG189" s="62"/>
    </row>
    <row r="190" spans="1:33" x14ac:dyDescent="0.2">
      <c r="A190" s="193" t="s">
        <v>158</v>
      </c>
      <c r="B190" s="194">
        <v>187</v>
      </c>
      <c r="C190" s="195" t="s">
        <v>157</v>
      </c>
      <c r="D190" s="195" t="s">
        <v>155</v>
      </c>
      <c r="E190" s="195" t="s">
        <v>110</v>
      </c>
      <c r="F190" s="196">
        <v>120</v>
      </c>
      <c r="G190" s="197"/>
      <c r="H190" s="197">
        <v>0.32400000000000001</v>
      </c>
      <c r="I190" s="197">
        <v>0.19700000000000001</v>
      </c>
      <c r="J190" s="176"/>
      <c r="K190" s="177"/>
      <c r="L190" s="177"/>
      <c r="M190" s="177"/>
      <c r="N190" s="177"/>
      <c r="O190" s="177"/>
      <c r="P190" s="177"/>
      <c r="Q190" s="177"/>
      <c r="R190" s="177"/>
      <c r="S190" s="177"/>
      <c r="T190" s="178"/>
      <c r="U190" s="179"/>
      <c r="V190" s="177"/>
      <c r="W190" s="177"/>
      <c r="X190" s="177"/>
      <c r="Y190" s="177"/>
      <c r="Z190" s="177"/>
      <c r="AA190" s="177"/>
      <c r="AB190" s="180"/>
      <c r="AC190" s="177"/>
      <c r="AD190" s="181"/>
      <c r="AE190" s="181"/>
      <c r="AF190" s="62"/>
      <c r="AG190" s="62"/>
    </row>
    <row r="191" spans="1:33" x14ac:dyDescent="0.2">
      <c r="A191" s="193" t="s">
        <v>158</v>
      </c>
      <c r="B191" s="194">
        <v>188</v>
      </c>
      <c r="C191" s="195" t="s">
        <v>157</v>
      </c>
      <c r="D191" s="195" t="s">
        <v>155</v>
      </c>
      <c r="E191" s="195" t="s">
        <v>111</v>
      </c>
      <c r="F191" s="196">
        <v>150</v>
      </c>
      <c r="G191" s="197"/>
      <c r="H191" s="197">
        <v>0.26400000000000001</v>
      </c>
      <c r="I191" s="197">
        <v>0.191</v>
      </c>
      <c r="J191" s="176"/>
      <c r="K191" s="177"/>
      <c r="L191" s="177"/>
      <c r="M191" s="177"/>
      <c r="N191" s="177"/>
      <c r="O191" s="177"/>
      <c r="P191" s="177"/>
      <c r="Q191" s="177"/>
      <c r="R191" s="177"/>
      <c r="S191" s="177"/>
      <c r="T191" s="178"/>
      <c r="U191" s="179"/>
      <c r="V191" s="177"/>
      <c r="W191" s="177"/>
      <c r="X191" s="177"/>
      <c r="Y191" s="177"/>
      <c r="Z191" s="177"/>
      <c r="AA191" s="177"/>
      <c r="AB191" s="180"/>
      <c r="AC191" s="177"/>
      <c r="AD191" s="181"/>
      <c r="AE191" s="181"/>
      <c r="AF191" s="62"/>
      <c r="AG191" s="62"/>
    </row>
    <row r="192" spans="1:33" x14ac:dyDescent="0.2">
      <c r="A192" s="193" t="s">
        <v>158</v>
      </c>
      <c r="B192" s="194">
        <v>189</v>
      </c>
      <c r="C192" s="195" t="s">
        <v>157</v>
      </c>
      <c r="D192" s="195" t="s">
        <v>155</v>
      </c>
      <c r="E192" s="195" t="s">
        <v>112</v>
      </c>
      <c r="F192" s="196">
        <v>185</v>
      </c>
      <c r="G192" s="197"/>
      <c r="H192" s="197">
        <v>0.21</v>
      </c>
      <c r="I192" s="197">
        <v>0.185</v>
      </c>
      <c r="J192" s="176"/>
      <c r="K192" s="177"/>
      <c r="L192" s="177"/>
      <c r="M192" s="177"/>
      <c r="N192" s="177"/>
      <c r="O192" s="177"/>
      <c r="P192" s="177"/>
      <c r="Q192" s="177"/>
      <c r="R192" s="177"/>
      <c r="S192" s="177"/>
      <c r="T192" s="178"/>
      <c r="U192" s="179"/>
      <c r="V192" s="177"/>
      <c r="W192" s="177"/>
      <c r="X192" s="177"/>
      <c r="Y192" s="177"/>
      <c r="Z192" s="177"/>
      <c r="AA192" s="177"/>
      <c r="AB192" s="180"/>
      <c r="AC192" s="177"/>
      <c r="AD192" s="181"/>
      <c r="AE192" s="181"/>
      <c r="AF192" s="62"/>
      <c r="AG192" s="62"/>
    </row>
    <row r="193" spans="1:33" x14ac:dyDescent="0.2">
      <c r="A193" s="193" t="s">
        <v>158</v>
      </c>
      <c r="B193" s="194">
        <v>190</v>
      </c>
      <c r="C193" s="195" t="s">
        <v>157</v>
      </c>
      <c r="D193" s="195" t="s">
        <v>155</v>
      </c>
      <c r="E193" s="195" t="s">
        <v>113</v>
      </c>
      <c r="F193" s="196">
        <v>240</v>
      </c>
      <c r="G193" s="197"/>
      <c r="H193" s="197">
        <v>0.16</v>
      </c>
      <c r="I193" s="197">
        <v>0.17899999999999999</v>
      </c>
      <c r="J193" s="176"/>
      <c r="K193" s="177"/>
      <c r="L193" s="177"/>
      <c r="M193" s="177"/>
      <c r="N193" s="177"/>
      <c r="O193" s="177"/>
      <c r="P193" s="177"/>
      <c r="Q193" s="177"/>
      <c r="R193" s="177"/>
      <c r="S193" s="177"/>
      <c r="T193" s="178"/>
      <c r="U193" s="179"/>
      <c r="V193" s="177"/>
      <c r="W193" s="177"/>
      <c r="X193" s="177"/>
      <c r="Y193" s="177"/>
      <c r="Z193" s="177"/>
      <c r="AA193" s="177"/>
      <c r="AB193" s="180"/>
      <c r="AC193" s="177"/>
      <c r="AD193" s="181"/>
      <c r="AE193" s="181"/>
      <c r="AF193" s="62"/>
      <c r="AG193" s="62"/>
    </row>
    <row r="194" spans="1:33" ht="13.5" thickBot="1" x14ac:dyDescent="0.25">
      <c r="A194" s="193" t="s">
        <v>158</v>
      </c>
      <c r="B194" s="198">
        <v>191</v>
      </c>
      <c r="C194" s="195" t="s">
        <v>157</v>
      </c>
      <c r="D194" s="195" t="s">
        <v>155</v>
      </c>
      <c r="E194" s="195" t="s">
        <v>114</v>
      </c>
      <c r="F194" s="196">
        <v>300</v>
      </c>
      <c r="G194" s="197"/>
      <c r="H194" s="197">
        <v>0.128</v>
      </c>
      <c r="I194" s="197">
        <v>0.17299999999999999</v>
      </c>
      <c r="J194" s="176"/>
      <c r="K194" s="177"/>
      <c r="L194" s="177"/>
      <c r="M194" s="177"/>
      <c r="N194" s="177"/>
      <c r="O194" s="177"/>
      <c r="P194" s="177"/>
      <c r="Q194" s="177"/>
      <c r="R194" s="177"/>
      <c r="S194" s="177"/>
      <c r="T194" s="178"/>
      <c r="U194" s="179"/>
      <c r="V194" s="177"/>
      <c r="W194" s="177"/>
      <c r="X194" s="177"/>
      <c r="Y194" s="177"/>
      <c r="Z194" s="177"/>
      <c r="AA194" s="177"/>
      <c r="AB194" s="180"/>
      <c r="AC194" s="177"/>
      <c r="AD194" s="181"/>
      <c r="AE194" s="181"/>
      <c r="AF194" s="62"/>
      <c r="AG194" s="62"/>
    </row>
    <row r="195" spans="1:33" ht="13.5" thickTop="1" x14ac:dyDescent="0.2">
      <c r="A195" s="188" t="s">
        <v>158</v>
      </c>
      <c r="B195" s="189">
        <v>192</v>
      </c>
      <c r="C195" s="190" t="s">
        <v>157</v>
      </c>
      <c r="D195" s="190" t="s">
        <v>155</v>
      </c>
      <c r="E195" s="190" t="s">
        <v>129</v>
      </c>
      <c r="F195" s="191">
        <v>25</v>
      </c>
      <c r="G195" s="192"/>
      <c r="H195" s="192">
        <v>1.53</v>
      </c>
      <c r="I195" s="192">
        <v>0.107</v>
      </c>
      <c r="J195" s="176"/>
      <c r="K195" s="177"/>
      <c r="L195" s="177"/>
      <c r="M195" s="177"/>
      <c r="N195" s="177"/>
      <c r="O195" s="177"/>
      <c r="P195" s="177"/>
      <c r="Q195" s="177"/>
      <c r="R195" s="177"/>
      <c r="S195" s="177"/>
      <c r="T195" s="178"/>
      <c r="U195" s="179"/>
      <c r="V195" s="177"/>
      <c r="W195" s="177"/>
      <c r="X195" s="177"/>
      <c r="Y195" s="177"/>
      <c r="Z195" s="177"/>
      <c r="AA195" s="177"/>
      <c r="AB195" s="180"/>
      <c r="AC195" s="177"/>
      <c r="AD195" s="181"/>
      <c r="AE195" s="181"/>
      <c r="AF195" s="62"/>
      <c r="AG195" s="62"/>
    </row>
    <row r="196" spans="1:33" x14ac:dyDescent="0.2">
      <c r="A196" s="193" t="s">
        <v>158</v>
      </c>
      <c r="B196" s="194">
        <v>193</v>
      </c>
      <c r="C196" s="195" t="s">
        <v>157</v>
      </c>
      <c r="D196" s="195" t="s">
        <v>155</v>
      </c>
      <c r="E196" s="195" t="s">
        <v>130</v>
      </c>
      <c r="F196" s="196">
        <v>35</v>
      </c>
      <c r="G196" s="197"/>
      <c r="H196" s="197">
        <v>1.1120000000000001</v>
      </c>
      <c r="I196" s="197">
        <v>0.10199999999999999</v>
      </c>
      <c r="J196" s="176"/>
      <c r="K196" s="177"/>
      <c r="L196" s="177"/>
      <c r="M196" s="177"/>
      <c r="N196" s="177"/>
      <c r="O196" s="177"/>
      <c r="P196" s="177"/>
      <c r="Q196" s="177"/>
      <c r="R196" s="177"/>
      <c r="S196" s="177"/>
      <c r="T196" s="178"/>
      <c r="U196" s="179"/>
      <c r="V196" s="177"/>
      <c r="W196" s="177"/>
      <c r="X196" s="177"/>
      <c r="Y196" s="177"/>
      <c r="Z196" s="177"/>
      <c r="AA196" s="177"/>
      <c r="AB196" s="180"/>
      <c r="AC196" s="177"/>
      <c r="AD196" s="181"/>
      <c r="AE196" s="181"/>
      <c r="AF196" s="62"/>
      <c r="AG196" s="62"/>
    </row>
    <row r="197" spans="1:33" x14ac:dyDescent="0.2">
      <c r="A197" s="193" t="s">
        <v>158</v>
      </c>
      <c r="B197" s="194">
        <v>194</v>
      </c>
      <c r="C197" s="195" t="s">
        <v>157</v>
      </c>
      <c r="D197" s="195" t="s">
        <v>155</v>
      </c>
      <c r="E197" s="195" t="s">
        <v>131</v>
      </c>
      <c r="F197" s="196">
        <v>50</v>
      </c>
      <c r="G197" s="197"/>
      <c r="H197" s="197">
        <v>0.82099999999999995</v>
      </c>
      <c r="I197" s="197">
        <v>9.7600000000000006E-2</v>
      </c>
      <c r="J197" s="176"/>
      <c r="K197" s="177"/>
      <c r="L197" s="177"/>
      <c r="M197" s="177"/>
      <c r="N197" s="177"/>
      <c r="O197" s="177"/>
      <c r="P197" s="177"/>
      <c r="Q197" s="177"/>
      <c r="R197" s="177"/>
      <c r="S197" s="177"/>
      <c r="T197" s="178"/>
      <c r="U197" s="179"/>
      <c r="V197" s="177"/>
      <c r="W197" s="177"/>
      <c r="X197" s="177"/>
      <c r="Y197" s="177"/>
      <c r="Z197" s="177"/>
      <c r="AA197" s="177"/>
      <c r="AB197" s="180"/>
      <c r="AC197" s="177"/>
      <c r="AD197" s="181"/>
      <c r="AE197" s="181"/>
      <c r="AF197" s="62"/>
      <c r="AG197" s="62"/>
    </row>
    <row r="198" spans="1:33" x14ac:dyDescent="0.2">
      <c r="A198" s="193" t="s">
        <v>158</v>
      </c>
      <c r="B198" s="194">
        <v>195</v>
      </c>
      <c r="C198" s="195" t="s">
        <v>157</v>
      </c>
      <c r="D198" s="195" t="s">
        <v>155</v>
      </c>
      <c r="E198" s="195" t="s">
        <v>132</v>
      </c>
      <c r="F198" s="196">
        <v>70</v>
      </c>
      <c r="G198" s="197"/>
      <c r="H198" s="197">
        <v>0.56699999999999995</v>
      </c>
      <c r="I198" s="197">
        <v>9.2600000000000002E-2</v>
      </c>
      <c r="J198" s="176"/>
      <c r="K198" s="177"/>
      <c r="L198" s="177"/>
      <c r="M198" s="177"/>
      <c r="N198" s="177"/>
      <c r="O198" s="177"/>
      <c r="P198" s="177"/>
      <c r="Q198" s="177"/>
      <c r="R198" s="177"/>
      <c r="S198" s="177"/>
      <c r="T198" s="178"/>
      <c r="U198" s="179"/>
      <c r="V198" s="177"/>
      <c r="W198" s="177"/>
      <c r="X198" s="177"/>
      <c r="Y198" s="177"/>
      <c r="Z198" s="177"/>
      <c r="AA198" s="177"/>
      <c r="AB198" s="180"/>
      <c r="AC198" s="177"/>
      <c r="AD198" s="181"/>
      <c r="AE198" s="181"/>
      <c r="AF198" s="62"/>
      <c r="AG198" s="62"/>
    </row>
    <row r="199" spans="1:33" x14ac:dyDescent="0.2">
      <c r="A199" s="193" t="s">
        <v>158</v>
      </c>
      <c r="B199" s="194">
        <v>196</v>
      </c>
      <c r="C199" s="195" t="s">
        <v>157</v>
      </c>
      <c r="D199" s="195" t="s">
        <v>155</v>
      </c>
      <c r="E199" s="195" t="s">
        <v>133</v>
      </c>
      <c r="F199" s="196">
        <v>95</v>
      </c>
      <c r="G199" s="197"/>
      <c r="H199" s="197">
        <v>0.41</v>
      </c>
      <c r="I199" s="197">
        <v>8.8499999999999995E-2</v>
      </c>
      <c r="J199" s="176"/>
      <c r="K199" s="177"/>
      <c r="L199" s="177"/>
      <c r="M199" s="177"/>
      <c r="N199" s="177"/>
      <c r="O199" s="177"/>
      <c r="P199" s="177"/>
      <c r="Q199" s="177"/>
      <c r="R199" s="177"/>
      <c r="S199" s="177"/>
      <c r="T199" s="178"/>
      <c r="U199" s="179"/>
      <c r="V199" s="177"/>
      <c r="W199" s="177"/>
      <c r="X199" s="177"/>
      <c r="Y199" s="177"/>
      <c r="Z199" s="177"/>
      <c r="AA199" s="177"/>
      <c r="AB199" s="180"/>
      <c r="AC199" s="177"/>
      <c r="AD199" s="181"/>
      <c r="AE199" s="181"/>
      <c r="AF199" s="62"/>
      <c r="AG199" s="62"/>
    </row>
    <row r="200" spans="1:33" x14ac:dyDescent="0.2">
      <c r="A200" s="193" t="s">
        <v>158</v>
      </c>
      <c r="B200" s="194">
        <v>197</v>
      </c>
      <c r="C200" s="195" t="s">
        <v>157</v>
      </c>
      <c r="D200" s="195" t="s">
        <v>155</v>
      </c>
      <c r="E200" s="195" t="s">
        <v>134</v>
      </c>
      <c r="F200" s="196">
        <v>120</v>
      </c>
      <c r="G200" s="197"/>
      <c r="H200" s="197">
        <v>0.32400000000000001</v>
      </c>
      <c r="I200" s="197">
        <v>8.5999999999999993E-2</v>
      </c>
      <c r="J200" s="176"/>
      <c r="K200" s="177"/>
      <c r="L200" s="177"/>
      <c r="M200" s="177"/>
      <c r="N200" s="177"/>
      <c r="O200" s="177"/>
      <c r="P200" s="177"/>
      <c r="Q200" s="177"/>
      <c r="R200" s="177"/>
      <c r="S200" s="177"/>
      <c r="T200" s="178"/>
      <c r="U200" s="179"/>
      <c r="V200" s="177"/>
      <c r="W200" s="177"/>
      <c r="X200" s="177"/>
      <c r="Y200" s="177"/>
      <c r="Z200" s="177"/>
      <c r="AA200" s="177"/>
      <c r="AB200" s="180"/>
      <c r="AC200" s="177"/>
      <c r="AD200" s="181"/>
      <c r="AE200" s="181"/>
      <c r="AF200" s="62"/>
      <c r="AG200" s="62"/>
    </row>
    <row r="201" spans="1:33" x14ac:dyDescent="0.2">
      <c r="A201" s="193" t="s">
        <v>158</v>
      </c>
      <c r="B201" s="194">
        <v>198</v>
      </c>
      <c r="C201" s="195" t="s">
        <v>157</v>
      </c>
      <c r="D201" s="195" t="s">
        <v>155</v>
      </c>
      <c r="E201" s="195" t="s">
        <v>135</v>
      </c>
      <c r="F201" s="196">
        <v>150</v>
      </c>
      <c r="G201" s="197"/>
      <c r="H201" s="197">
        <v>0.26400000000000001</v>
      </c>
      <c r="I201" s="197">
        <v>8.3799999999999999E-2</v>
      </c>
      <c r="J201" s="176"/>
      <c r="K201" s="177"/>
      <c r="L201" s="177"/>
      <c r="M201" s="177"/>
      <c r="N201" s="177"/>
      <c r="O201" s="177"/>
      <c r="P201" s="177"/>
      <c r="Q201" s="177"/>
      <c r="R201" s="177"/>
      <c r="S201" s="177"/>
      <c r="T201" s="178"/>
      <c r="U201" s="179"/>
      <c r="V201" s="177"/>
      <c r="W201" s="177"/>
      <c r="X201" s="177"/>
      <c r="Y201" s="177"/>
      <c r="Z201" s="177"/>
      <c r="AA201" s="177"/>
      <c r="AB201" s="180"/>
      <c r="AC201" s="177"/>
      <c r="AD201" s="181"/>
      <c r="AE201" s="181"/>
      <c r="AF201" s="62"/>
      <c r="AG201" s="62"/>
    </row>
    <row r="202" spans="1:33" x14ac:dyDescent="0.2">
      <c r="A202" s="193" t="s">
        <v>158</v>
      </c>
      <c r="B202" s="194">
        <v>199</v>
      </c>
      <c r="C202" s="195" t="s">
        <v>157</v>
      </c>
      <c r="D202" s="195" t="s">
        <v>155</v>
      </c>
      <c r="E202" s="195" t="s">
        <v>136</v>
      </c>
      <c r="F202" s="196">
        <v>185</v>
      </c>
      <c r="G202" s="197"/>
      <c r="H202" s="197">
        <v>0.21</v>
      </c>
      <c r="I202" s="197">
        <v>8.1600000000000006E-2</v>
      </c>
      <c r="J202" s="176"/>
      <c r="K202" s="177"/>
      <c r="L202" s="177"/>
      <c r="M202" s="177"/>
      <c r="N202" s="177"/>
      <c r="O202" s="177"/>
      <c r="P202" s="177"/>
      <c r="Q202" s="177"/>
      <c r="R202" s="177"/>
      <c r="S202" s="177"/>
      <c r="T202" s="178"/>
      <c r="U202" s="179"/>
      <c r="V202" s="177"/>
      <c r="W202" s="177"/>
      <c r="X202" s="177"/>
      <c r="Y202" s="177"/>
      <c r="Z202" s="177"/>
      <c r="AA202" s="177"/>
      <c r="AB202" s="180"/>
      <c r="AC202" s="177"/>
      <c r="AD202" s="181"/>
      <c r="AE202" s="181"/>
      <c r="AF202" s="62"/>
      <c r="AG202" s="62"/>
    </row>
    <row r="203" spans="1:33" x14ac:dyDescent="0.2">
      <c r="A203" s="193" t="s">
        <v>158</v>
      </c>
      <c r="B203" s="194">
        <v>200</v>
      </c>
      <c r="C203" s="195" t="s">
        <v>157</v>
      </c>
      <c r="D203" s="195" t="s">
        <v>155</v>
      </c>
      <c r="E203" s="195" t="s">
        <v>137</v>
      </c>
      <c r="F203" s="196">
        <v>240</v>
      </c>
      <c r="G203" s="197"/>
      <c r="H203" s="197">
        <v>0.16</v>
      </c>
      <c r="I203" s="197">
        <v>7.8200000000000006E-2</v>
      </c>
      <c r="J203" s="176"/>
      <c r="K203" s="177"/>
      <c r="L203" s="177"/>
      <c r="M203" s="177"/>
      <c r="N203" s="177"/>
      <c r="O203" s="177"/>
      <c r="P203" s="177"/>
      <c r="Q203" s="177"/>
      <c r="R203" s="177"/>
      <c r="S203" s="177"/>
      <c r="T203" s="178"/>
      <c r="U203" s="179"/>
      <c r="V203" s="177"/>
      <c r="W203" s="177"/>
      <c r="X203" s="177"/>
      <c r="Y203" s="177"/>
      <c r="Z203" s="177"/>
      <c r="AA203" s="177"/>
      <c r="AB203" s="180"/>
      <c r="AC203" s="177"/>
      <c r="AD203" s="181"/>
      <c r="AE203" s="181"/>
      <c r="AF203" s="62"/>
      <c r="AG203" s="62"/>
    </row>
    <row r="204" spans="1:33" ht="13.5" thickBot="1" x14ac:dyDescent="0.25">
      <c r="A204" s="193" t="s">
        <v>158</v>
      </c>
      <c r="B204" s="194">
        <v>201</v>
      </c>
      <c r="C204" s="195" t="s">
        <v>157</v>
      </c>
      <c r="D204" s="195" t="s">
        <v>155</v>
      </c>
      <c r="E204" s="195" t="s">
        <v>138</v>
      </c>
      <c r="F204" s="196">
        <v>300</v>
      </c>
      <c r="G204" s="197"/>
      <c r="H204" s="197">
        <v>0.128</v>
      </c>
      <c r="I204" s="197">
        <v>7.7299999999999994E-2</v>
      </c>
      <c r="J204" s="176"/>
      <c r="K204" s="177"/>
      <c r="L204" s="177"/>
      <c r="M204" s="177"/>
      <c r="N204" s="177"/>
      <c r="O204" s="177"/>
      <c r="P204" s="177"/>
      <c r="Q204" s="177"/>
      <c r="R204" s="177"/>
      <c r="S204" s="177"/>
      <c r="T204" s="178"/>
      <c r="U204" s="179"/>
      <c r="V204" s="177"/>
      <c r="W204" s="177"/>
      <c r="X204" s="177"/>
      <c r="Y204" s="177"/>
      <c r="Z204" s="177"/>
      <c r="AA204" s="177"/>
      <c r="AB204" s="180"/>
      <c r="AC204" s="177"/>
      <c r="AD204" s="181"/>
      <c r="AE204" s="181"/>
      <c r="AF204" s="62"/>
      <c r="AG204" s="62"/>
    </row>
    <row r="205" spans="1:33" ht="13.5" thickTop="1" x14ac:dyDescent="0.2">
      <c r="A205" s="199" t="s">
        <v>159</v>
      </c>
      <c r="B205" s="200">
        <v>202</v>
      </c>
      <c r="C205" s="201" t="s">
        <v>157</v>
      </c>
      <c r="D205" s="201" t="s">
        <v>98</v>
      </c>
      <c r="E205" s="201" t="s">
        <v>104</v>
      </c>
      <c r="F205" s="202">
        <v>16</v>
      </c>
      <c r="G205" s="203"/>
      <c r="H205" s="203">
        <v>1.468</v>
      </c>
      <c r="I205" s="203">
        <v>0.255</v>
      </c>
      <c r="J205" s="176"/>
      <c r="K205" s="177"/>
      <c r="L205" s="177"/>
      <c r="M205" s="177"/>
      <c r="N205" s="177"/>
      <c r="O205" s="177"/>
      <c r="P205" s="177"/>
      <c r="Q205" s="177"/>
      <c r="R205" s="177"/>
      <c r="S205" s="177"/>
      <c r="T205" s="178"/>
      <c r="U205" s="179"/>
      <c r="V205" s="177"/>
      <c r="W205" s="177"/>
      <c r="X205" s="177"/>
      <c r="Y205" s="177"/>
      <c r="Z205" s="177"/>
      <c r="AA205" s="177"/>
      <c r="AB205" s="180"/>
      <c r="AC205" s="177"/>
      <c r="AD205" s="181"/>
      <c r="AE205" s="181"/>
      <c r="AF205" s="62"/>
      <c r="AG205" s="62"/>
    </row>
    <row r="206" spans="1:33" x14ac:dyDescent="0.2">
      <c r="A206" s="204" t="s">
        <v>159</v>
      </c>
      <c r="B206" s="205">
        <v>203</v>
      </c>
      <c r="C206" s="206" t="s">
        <v>157</v>
      </c>
      <c r="D206" s="206" t="s">
        <v>98</v>
      </c>
      <c r="E206" s="206" t="s">
        <v>105</v>
      </c>
      <c r="F206" s="207">
        <v>25</v>
      </c>
      <c r="G206" s="208"/>
      <c r="H206" s="208">
        <v>0.92600000000000005</v>
      </c>
      <c r="I206" s="208">
        <v>0.24199999999999999</v>
      </c>
      <c r="J206" s="176"/>
      <c r="K206" s="177"/>
      <c r="L206" s="177"/>
      <c r="M206" s="177"/>
      <c r="N206" s="177"/>
      <c r="O206" s="177"/>
      <c r="P206" s="177"/>
      <c r="Q206" s="177"/>
      <c r="R206" s="177"/>
      <c r="S206" s="177"/>
      <c r="T206" s="178"/>
      <c r="U206" s="179"/>
      <c r="V206" s="177"/>
      <c r="W206" s="177"/>
      <c r="X206" s="177"/>
      <c r="Y206" s="177"/>
      <c r="Z206" s="177"/>
      <c r="AA206" s="177"/>
      <c r="AB206" s="180"/>
      <c r="AC206" s="177"/>
      <c r="AD206" s="181"/>
      <c r="AE206" s="181"/>
      <c r="AF206" s="62"/>
      <c r="AG206" s="62"/>
    </row>
    <row r="207" spans="1:33" x14ac:dyDescent="0.2">
      <c r="A207" s="204" t="s">
        <v>159</v>
      </c>
      <c r="B207" s="205">
        <v>204</v>
      </c>
      <c r="C207" s="206" t="s">
        <v>157</v>
      </c>
      <c r="D207" s="206" t="s">
        <v>98</v>
      </c>
      <c r="E207" s="206" t="s">
        <v>106</v>
      </c>
      <c r="F207" s="207">
        <v>35</v>
      </c>
      <c r="G207" s="208"/>
      <c r="H207" s="208">
        <v>0.66800000000000004</v>
      </c>
      <c r="I207" s="208">
        <v>0.23300000000000001</v>
      </c>
      <c r="J207" s="176"/>
      <c r="K207" s="177"/>
      <c r="L207" s="177"/>
      <c r="M207" s="177"/>
      <c r="N207" s="177"/>
      <c r="O207" s="177"/>
      <c r="P207" s="177"/>
      <c r="Q207" s="177"/>
      <c r="R207" s="177"/>
      <c r="S207" s="177"/>
      <c r="T207" s="178"/>
      <c r="U207" s="179"/>
      <c r="V207" s="177"/>
      <c r="W207" s="177"/>
      <c r="X207" s="177"/>
      <c r="Y207" s="177"/>
      <c r="Z207" s="177"/>
      <c r="AA207" s="177"/>
      <c r="AB207" s="180"/>
      <c r="AC207" s="177"/>
      <c r="AD207" s="181"/>
      <c r="AE207" s="181"/>
      <c r="AF207" s="62"/>
      <c r="AG207" s="62"/>
    </row>
    <row r="208" spans="1:33" x14ac:dyDescent="0.2">
      <c r="A208" s="204" t="s">
        <v>159</v>
      </c>
      <c r="B208" s="205">
        <v>205</v>
      </c>
      <c r="C208" s="206" t="s">
        <v>157</v>
      </c>
      <c r="D208" s="206" t="s">
        <v>98</v>
      </c>
      <c r="E208" s="206" t="s">
        <v>107</v>
      </c>
      <c r="F208" s="207">
        <v>50</v>
      </c>
      <c r="G208" s="208"/>
      <c r="H208" s="208">
        <v>0.49299999999999999</v>
      </c>
      <c r="I208" s="208">
        <v>0.24399999999999999</v>
      </c>
      <c r="J208" s="176"/>
      <c r="K208" s="177"/>
      <c r="L208" s="177"/>
      <c r="M208" s="177"/>
      <c r="N208" s="177"/>
      <c r="O208" s="177"/>
      <c r="P208" s="177"/>
      <c r="Q208" s="177"/>
      <c r="R208" s="177"/>
      <c r="S208" s="177"/>
      <c r="T208" s="178"/>
      <c r="U208" s="179"/>
      <c r="V208" s="177"/>
      <c r="W208" s="177"/>
      <c r="X208" s="177"/>
      <c r="Y208" s="177"/>
      <c r="Z208" s="177"/>
      <c r="AA208" s="177"/>
      <c r="AB208" s="180"/>
      <c r="AC208" s="177"/>
      <c r="AD208" s="181"/>
      <c r="AE208" s="181"/>
      <c r="AF208" s="62"/>
      <c r="AG208" s="62"/>
    </row>
    <row r="209" spans="1:33" x14ac:dyDescent="0.2">
      <c r="A209" s="204" t="s">
        <v>159</v>
      </c>
      <c r="B209" s="205">
        <v>206</v>
      </c>
      <c r="C209" s="206" t="s">
        <v>157</v>
      </c>
      <c r="D209" s="206" t="s">
        <v>98</v>
      </c>
      <c r="E209" s="206" t="s">
        <v>108</v>
      </c>
      <c r="F209" s="207">
        <v>70</v>
      </c>
      <c r="G209" s="208"/>
      <c r="H209" s="208">
        <v>0.34100000000000003</v>
      </c>
      <c r="I209" s="208">
        <v>0.21299999999999999</v>
      </c>
      <c r="J209" s="176"/>
      <c r="K209" s="177"/>
      <c r="L209" s="177"/>
      <c r="M209" s="177"/>
      <c r="N209" s="177"/>
      <c r="O209" s="177"/>
      <c r="P209" s="177"/>
      <c r="Q209" s="177"/>
      <c r="R209" s="177"/>
      <c r="S209" s="177"/>
      <c r="T209" s="178"/>
      <c r="U209" s="179"/>
      <c r="V209" s="177"/>
      <c r="W209" s="177"/>
      <c r="X209" s="177"/>
      <c r="Y209" s="177"/>
      <c r="Z209" s="177"/>
      <c r="AA209" s="177"/>
      <c r="AB209" s="180"/>
      <c r="AC209" s="177"/>
      <c r="AD209" s="181"/>
      <c r="AE209" s="181"/>
      <c r="AF209" s="62"/>
      <c r="AG209" s="62"/>
    </row>
    <row r="210" spans="1:33" x14ac:dyDescent="0.2">
      <c r="A210" s="204" t="s">
        <v>159</v>
      </c>
      <c r="B210" s="205">
        <v>207</v>
      </c>
      <c r="C210" s="206" t="s">
        <v>157</v>
      </c>
      <c r="D210" s="206" t="s">
        <v>98</v>
      </c>
      <c r="E210" s="206" t="s">
        <v>109</v>
      </c>
      <c r="F210" s="207">
        <v>95</v>
      </c>
      <c r="G210" s="208"/>
      <c r="H210" s="208">
        <v>0.248</v>
      </c>
      <c r="I210" s="208">
        <v>0.20399999999999999</v>
      </c>
      <c r="J210" s="176"/>
      <c r="K210" s="177"/>
      <c r="L210" s="177"/>
      <c r="M210" s="177"/>
      <c r="N210" s="177"/>
      <c r="O210" s="177"/>
      <c r="P210" s="177"/>
      <c r="Q210" s="177"/>
      <c r="R210" s="177"/>
      <c r="S210" s="177"/>
      <c r="T210" s="178"/>
      <c r="U210" s="179"/>
      <c r="V210" s="177"/>
      <c r="W210" s="177"/>
      <c r="X210" s="177"/>
      <c r="Y210" s="177"/>
      <c r="Z210" s="177"/>
      <c r="AA210" s="177"/>
      <c r="AB210" s="180"/>
      <c r="AC210" s="177"/>
      <c r="AD210" s="181"/>
      <c r="AE210" s="181"/>
      <c r="AF210" s="62"/>
      <c r="AG210" s="62"/>
    </row>
    <row r="211" spans="1:33" x14ac:dyDescent="0.2">
      <c r="A211" s="204" t="s">
        <v>159</v>
      </c>
      <c r="B211" s="205">
        <v>208</v>
      </c>
      <c r="C211" s="206" t="s">
        <v>157</v>
      </c>
      <c r="D211" s="206" t="s">
        <v>98</v>
      </c>
      <c r="E211" s="206" t="s">
        <v>110</v>
      </c>
      <c r="F211" s="207">
        <v>120</v>
      </c>
      <c r="G211" s="208"/>
      <c r="H211" s="208">
        <v>0.19500000000000001</v>
      </c>
      <c r="I211" s="208">
        <v>0.19800000000000001</v>
      </c>
      <c r="J211" s="176"/>
      <c r="K211" s="177"/>
      <c r="L211" s="177"/>
      <c r="M211" s="177"/>
      <c r="N211" s="177"/>
      <c r="O211" s="177"/>
      <c r="P211" s="177"/>
      <c r="Q211" s="177"/>
      <c r="R211" s="177"/>
      <c r="S211" s="177"/>
      <c r="T211" s="178"/>
      <c r="U211" s="179"/>
      <c r="V211" s="177"/>
      <c r="W211" s="177"/>
      <c r="X211" s="177"/>
      <c r="Y211" s="177"/>
      <c r="Z211" s="177"/>
      <c r="AA211" s="177"/>
      <c r="AB211" s="180"/>
      <c r="AC211" s="177"/>
      <c r="AD211" s="181"/>
      <c r="AE211" s="181"/>
      <c r="AF211" s="62"/>
      <c r="AG211" s="62"/>
    </row>
    <row r="212" spans="1:33" x14ac:dyDescent="0.2">
      <c r="A212" s="204" t="s">
        <v>159</v>
      </c>
      <c r="B212" s="205">
        <v>209</v>
      </c>
      <c r="C212" s="206" t="s">
        <v>157</v>
      </c>
      <c r="D212" s="206" t="s">
        <v>98</v>
      </c>
      <c r="E212" s="206" t="s">
        <v>111</v>
      </c>
      <c r="F212" s="207">
        <v>150</v>
      </c>
      <c r="G212" s="208"/>
      <c r="H212" s="208">
        <v>0.158</v>
      </c>
      <c r="I212" s="208">
        <v>0.192</v>
      </c>
      <c r="J212" s="176"/>
      <c r="K212" s="177"/>
      <c r="L212" s="177"/>
      <c r="M212" s="177"/>
      <c r="N212" s="177"/>
      <c r="O212" s="177"/>
      <c r="P212" s="177"/>
      <c r="Q212" s="177"/>
      <c r="R212" s="177"/>
      <c r="S212" s="177"/>
      <c r="T212" s="178"/>
      <c r="U212" s="179"/>
      <c r="V212" s="177"/>
      <c r="W212" s="177"/>
      <c r="X212" s="177"/>
      <c r="Y212" s="177"/>
      <c r="Z212" s="177"/>
      <c r="AA212" s="177"/>
      <c r="AB212" s="180"/>
      <c r="AC212" s="177"/>
      <c r="AD212" s="181"/>
      <c r="AE212" s="181"/>
      <c r="AF212" s="62"/>
      <c r="AG212" s="62"/>
    </row>
    <row r="213" spans="1:33" x14ac:dyDescent="0.2">
      <c r="A213" s="204" t="s">
        <v>159</v>
      </c>
      <c r="B213" s="205">
        <v>210</v>
      </c>
      <c r="C213" s="206" t="s">
        <v>157</v>
      </c>
      <c r="D213" s="206" t="s">
        <v>98</v>
      </c>
      <c r="E213" s="206" t="s">
        <v>112</v>
      </c>
      <c r="F213" s="207">
        <v>185</v>
      </c>
      <c r="G213" s="208"/>
      <c r="H213" s="208">
        <v>0.187</v>
      </c>
      <c r="I213" s="208">
        <v>8.6699999999999999E-2</v>
      </c>
      <c r="J213" s="176"/>
      <c r="K213" s="177"/>
      <c r="L213" s="177"/>
      <c r="M213" s="177"/>
      <c r="N213" s="177"/>
      <c r="O213" s="177"/>
      <c r="P213" s="177"/>
      <c r="Q213" s="177"/>
      <c r="R213" s="177"/>
      <c r="S213" s="177"/>
      <c r="T213" s="178"/>
      <c r="U213" s="179"/>
      <c r="V213" s="177"/>
      <c r="W213" s="177"/>
      <c r="X213" s="177"/>
      <c r="Y213" s="177"/>
      <c r="Z213" s="177"/>
      <c r="AA213" s="177"/>
      <c r="AB213" s="180"/>
      <c r="AC213" s="177"/>
      <c r="AD213" s="181"/>
      <c r="AE213" s="181"/>
      <c r="AF213" s="62"/>
      <c r="AG213" s="62"/>
    </row>
    <row r="214" spans="1:33" x14ac:dyDescent="0.2">
      <c r="A214" s="204" t="s">
        <v>159</v>
      </c>
      <c r="B214" s="205">
        <v>211</v>
      </c>
      <c r="C214" s="206" t="s">
        <v>157</v>
      </c>
      <c r="D214" s="206" t="s">
        <v>98</v>
      </c>
      <c r="E214" s="206" t="s">
        <v>113</v>
      </c>
      <c r="F214" s="207">
        <v>240</v>
      </c>
      <c r="G214" s="208"/>
      <c r="H214" s="208">
        <v>0.18</v>
      </c>
      <c r="I214" s="208">
        <v>8.3799999999999999E-2</v>
      </c>
      <c r="J214" s="176"/>
      <c r="K214" s="177"/>
      <c r="L214" s="177"/>
      <c r="M214" s="177"/>
      <c r="N214" s="177"/>
      <c r="O214" s="177"/>
      <c r="P214" s="177"/>
      <c r="Q214" s="177"/>
      <c r="R214" s="177"/>
      <c r="S214" s="177"/>
      <c r="T214" s="178"/>
      <c r="U214" s="179"/>
      <c r="V214" s="177"/>
      <c r="W214" s="177"/>
      <c r="X214" s="177"/>
      <c r="Y214" s="177"/>
      <c r="Z214" s="177"/>
      <c r="AA214" s="177"/>
      <c r="AB214" s="180"/>
      <c r="AC214" s="177"/>
      <c r="AD214" s="181"/>
      <c r="AE214" s="181"/>
      <c r="AF214" s="62"/>
      <c r="AG214" s="62"/>
    </row>
    <row r="215" spans="1:33" ht="13.5" thickBot="1" x14ac:dyDescent="0.25">
      <c r="A215" s="204" t="s">
        <v>159</v>
      </c>
      <c r="B215" s="209">
        <v>212</v>
      </c>
      <c r="C215" s="206" t="s">
        <v>157</v>
      </c>
      <c r="D215" s="206" t="s">
        <v>98</v>
      </c>
      <c r="E215" s="206" t="s">
        <v>114</v>
      </c>
      <c r="F215" s="207">
        <v>300</v>
      </c>
      <c r="G215" s="208"/>
      <c r="H215" s="208">
        <v>7.6600000000000001E-2</v>
      </c>
      <c r="I215" s="208">
        <v>0.17399999999999999</v>
      </c>
      <c r="J215" s="176"/>
      <c r="K215" s="177"/>
      <c r="L215" s="177"/>
      <c r="M215" s="177"/>
      <c r="N215" s="177"/>
      <c r="O215" s="177"/>
      <c r="P215" s="177"/>
      <c r="Q215" s="177"/>
      <c r="R215" s="177"/>
      <c r="S215" s="177"/>
      <c r="T215" s="178"/>
      <c r="U215" s="179"/>
      <c r="V215" s="177"/>
      <c r="W215" s="177"/>
      <c r="X215" s="177"/>
      <c r="Y215" s="177"/>
      <c r="Z215" s="177"/>
      <c r="AA215" s="177"/>
      <c r="AB215" s="180"/>
      <c r="AC215" s="177"/>
      <c r="AD215" s="181"/>
      <c r="AE215" s="181"/>
      <c r="AF215" s="62"/>
      <c r="AG215" s="62"/>
    </row>
    <row r="216" spans="1:33" ht="13.5" thickTop="1" x14ac:dyDescent="0.2">
      <c r="A216" s="199" t="s">
        <v>159</v>
      </c>
      <c r="B216" s="200">
        <v>213</v>
      </c>
      <c r="C216" s="201" t="s">
        <v>157</v>
      </c>
      <c r="D216" s="201" t="s">
        <v>98</v>
      </c>
      <c r="E216" s="201" t="s">
        <v>128</v>
      </c>
      <c r="F216" s="202">
        <v>16</v>
      </c>
      <c r="G216" s="203"/>
      <c r="H216" s="203">
        <v>1.468</v>
      </c>
      <c r="I216" s="203">
        <v>0.125</v>
      </c>
      <c r="J216" s="176"/>
      <c r="K216" s="177"/>
      <c r="L216" s="177"/>
      <c r="M216" s="177"/>
      <c r="N216" s="177"/>
      <c r="O216" s="177"/>
      <c r="P216" s="177"/>
      <c r="Q216" s="177"/>
      <c r="R216" s="177"/>
      <c r="S216" s="177"/>
      <c r="T216" s="178"/>
      <c r="U216" s="179"/>
      <c r="V216" s="177"/>
      <c r="W216" s="177"/>
      <c r="X216" s="177"/>
      <c r="Y216" s="177"/>
      <c r="Z216" s="177"/>
      <c r="AA216" s="177"/>
      <c r="AB216" s="180"/>
      <c r="AC216" s="177"/>
      <c r="AD216" s="181"/>
      <c r="AE216" s="181"/>
      <c r="AF216" s="62"/>
      <c r="AG216" s="62"/>
    </row>
    <row r="217" spans="1:33" x14ac:dyDescent="0.2">
      <c r="A217" s="204" t="s">
        <v>159</v>
      </c>
      <c r="B217" s="205">
        <v>214</v>
      </c>
      <c r="C217" s="206" t="s">
        <v>157</v>
      </c>
      <c r="D217" s="206" t="s">
        <v>98</v>
      </c>
      <c r="E217" s="206" t="s">
        <v>129</v>
      </c>
      <c r="F217" s="207">
        <v>25</v>
      </c>
      <c r="G217" s="208"/>
      <c r="H217" s="208">
        <v>0.92600000000000005</v>
      </c>
      <c r="I217" s="208">
        <v>0.11600000000000001</v>
      </c>
      <c r="J217" s="176"/>
      <c r="K217" s="177"/>
      <c r="L217" s="177"/>
      <c r="M217" s="177"/>
      <c r="N217" s="177"/>
      <c r="O217" s="177"/>
      <c r="P217" s="177"/>
      <c r="Q217" s="177"/>
      <c r="R217" s="177"/>
      <c r="S217" s="177"/>
      <c r="T217" s="178"/>
      <c r="U217" s="179"/>
      <c r="V217" s="177"/>
      <c r="W217" s="177"/>
      <c r="X217" s="177"/>
      <c r="Y217" s="177"/>
      <c r="Z217" s="177"/>
      <c r="AA217" s="177"/>
      <c r="AB217" s="180"/>
      <c r="AC217" s="177"/>
      <c r="AD217" s="181"/>
      <c r="AE217" s="181"/>
      <c r="AF217" s="62"/>
      <c r="AG217" s="62"/>
    </row>
    <row r="218" spans="1:33" x14ac:dyDescent="0.2">
      <c r="A218" s="204" t="s">
        <v>159</v>
      </c>
      <c r="B218" s="205">
        <v>215</v>
      </c>
      <c r="C218" s="206" t="s">
        <v>157</v>
      </c>
      <c r="D218" s="206" t="s">
        <v>98</v>
      </c>
      <c r="E218" s="206" t="s">
        <v>130</v>
      </c>
      <c r="F218" s="207">
        <v>35</v>
      </c>
      <c r="G218" s="208"/>
      <c r="H218" s="208">
        <v>0.66800000000000004</v>
      </c>
      <c r="I218" s="208">
        <v>0.11</v>
      </c>
      <c r="J218" s="176"/>
      <c r="K218" s="177"/>
      <c r="L218" s="177"/>
      <c r="M218" s="177"/>
      <c r="N218" s="177"/>
      <c r="O218" s="177"/>
      <c r="P218" s="177"/>
      <c r="Q218" s="177"/>
      <c r="R218" s="177"/>
      <c r="S218" s="177"/>
      <c r="T218" s="178"/>
      <c r="U218" s="179"/>
      <c r="V218" s="177"/>
      <c r="W218" s="177"/>
      <c r="X218" s="177"/>
      <c r="Y218" s="177"/>
      <c r="Z218" s="177"/>
      <c r="AA218" s="177"/>
      <c r="AB218" s="180"/>
      <c r="AC218" s="177"/>
      <c r="AD218" s="181"/>
      <c r="AE218" s="181"/>
      <c r="AF218" s="62"/>
      <c r="AG218" s="62"/>
    </row>
    <row r="219" spans="1:33" x14ac:dyDescent="0.2">
      <c r="A219" s="204" t="s">
        <v>159</v>
      </c>
      <c r="B219" s="205">
        <v>216</v>
      </c>
      <c r="C219" s="206" t="s">
        <v>157</v>
      </c>
      <c r="D219" s="206" t="s">
        <v>98</v>
      </c>
      <c r="E219" s="206" t="s">
        <v>131</v>
      </c>
      <c r="F219" s="207">
        <v>50</v>
      </c>
      <c r="G219" s="208"/>
      <c r="H219" s="208">
        <v>0.49299999999999999</v>
      </c>
      <c r="I219" s="208">
        <v>0.105</v>
      </c>
      <c r="J219" s="176"/>
      <c r="K219" s="177"/>
      <c r="L219" s="177"/>
      <c r="M219" s="177"/>
      <c r="N219" s="177"/>
      <c r="O219" s="177"/>
      <c r="P219" s="177"/>
      <c r="Q219" s="177"/>
      <c r="R219" s="177"/>
      <c r="S219" s="177"/>
      <c r="T219" s="178"/>
      <c r="U219" s="179"/>
      <c r="V219" s="177"/>
      <c r="W219" s="177"/>
      <c r="X219" s="177"/>
      <c r="Y219" s="177"/>
      <c r="Z219" s="177"/>
      <c r="AA219" s="177"/>
      <c r="AB219" s="180"/>
      <c r="AC219" s="177"/>
      <c r="AD219" s="181"/>
      <c r="AE219" s="181"/>
      <c r="AF219" s="62"/>
      <c r="AG219" s="62"/>
    </row>
    <row r="220" spans="1:33" x14ac:dyDescent="0.2">
      <c r="A220" s="204" t="s">
        <v>159</v>
      </c>
      <c r="B220" s="205">
        <v>217</v>
      </c>
      <c r="C220" s="206" t="s">
        <v>157</v>
      </c>
      <c r="D220" s="206" t="s">
        <v>98</v>
      </c>
      <c r="E220" s="206" t="s">
        <v>132</v>
      </c>
      <c r="F220" s="207">
        <v>70</v>
      </c>
      <c r="G220" s="208"/>
      <c r="H220" s="208">
        <v>0.34100000000000003</v>
      </c>
      <c r="I220" s="208">
        <v>9.9500000000000005E-2</v>
      </c>
      <c r="J220" s="176"/>
      <c r="K220" s="177"/>
      <c r="L220" s="177"/>
      <c r="M220" s="177"/>
      <c r="N220" s="177"/>
      <c r="O220" s="177"/>
      <c r="P220" s="177"/>
      <c r="Q220" s="177"/>
      <c r="R220" s="177"/>
      <c r="S220" s="177"/>
      <c r="T220" s="178"/>
      <c r="U220" s="179"/>
      <c r="V220" s="177"/>
      <c r="W220" s="177"/>
      <c r="X220" s="177"/>
      <c r="Y220" s="177"/>
      <c r="Z220" s="177"/>
      <c r="AA220" s="177"/>
      <c r="AB220" s="180"/>
      <c r="AC220" s="177"/>
      <c r="AD220" s="181"/>
      <c r="AE220" s="181"/>
      <c r="AF220" s="62"/>
      <c r="AG220" s="62"/>
    </row>
    <row r="221" spans="1:33" x14ac:dyDescent="0.2">
      <c r="A221" s="204" t="s">
        <v>159</v>
      </c>
      <c r="B221" s="205">
        <v>218</v>
      </c>
      <c r="C221" s="206" t="s">
        <v>157</v>
      </c>
      <c r="D221" s="206" t="s">
        <v>98</v>
      </c>
      <c r="E221" s="206" t="s">
        <v>133</v>
      </c>
      <c r="F221" s="207">
        <v>95</v>
      </c>
      <c r="G221" s="208"/>
      <c r="H221" s="208">
        <v>0.248</v>
      </c>
      <c r="I221" s="208">
        <v>9.4799999999999995E-2</v>
      </c>
      <c r="J221" s="176"/>
      <c r="K221" s="177"/>
      <c r="L221" s="177"/>
      <c r="M221" s="177"/>
      <c r="N221" s="177"/>
      <c r="O221" s="177"/>
      <c r="P221" s="177"/>
      <c r="Q221" s="177"/>
      <c r="R221" s="177"/>
      <c r="S221" s="177"/>
      <c r="T221" s="178"/>
      <c r="U221" s="179"/>
      <c r="V221" s="177"/>
      <c r="W221" s="177"/>
      <c r="X221" s="177"/>
      <c r="Y221" s="177"/>
      <c r="Z221" s="177"/>
      <c r="AA221" s="177"/>
      <c r="AB221" s="180"/>
      <c r="AC221" s="177"/>
      <c r="AD221" s="181"/>
      <c r="AE221" s="181"/>
      <c r="AF221" s="62"/>
      <c r="AG221" s="62"/>
    </row>
    <row r="222" spans="1:33" x14ac:dyDescent="0.2">
      <c r="A222" s="204" t="s">
        <v>159</v>
      </c>
      <c r="B222" s="205">
        <v>219</v>
      </c>
      <c r="C222" s="206" t="s">
        <v>157</v>
      </c>
      <c r="D222" s="206" t="s">
        <v>98</v>
      </c>
      <c r="E222" s="206" t="s">
        <v>134</v>
      </c>
      <c r="F222" s="207">
        <v>120</v>
      </c>
      <c r="G222" s="208"/>
      <c r="H222" s="208">
        <v>0.19500000000000001</v>
      </c>
      <c r="I222" s="208">
        <v>9.1899999999999996E-2</v>
      </c>
      <c r="J222" s="176"/>
      <c r="K222" s="177"/>
      <c r="L222" s="177"/>
      <c r="M222" s="177"/>
      <c r="N222" s="177"/>
      <c r="O222" s="177"/>
      <c r="P222" s="177"/>
      <c r="Q222" s="177"/>
      <c r="R222" s="177"/>
      <c r="S222" s="177"/>
      <c r="T222" s="178"/>
      <c r="U222" s="179"/>
      <c r="V222" s="177"/>
      <c r="W222" s="177"/>
      <c r="X222" s="177"/>
      <c r="Y222" s="177"/>
      <c r="Z222" s="177"/>
      <c r="AA222" s="177"/>
      <c r="AB222" s="180"/>
      <c r="AC222" s="177"/>
      <c r="AD222" s="181"/>
      <c r="AE222" s="181"/>
      <c r="AF222" s="62"/>
      <c r="AG222" s="62"/>
    </row>
    <row r="223" spans="1:33" x14ac:dyDescent="0.2">
      <c r="A223" s="204" t="s">
        <v>159</v>
      </c>
      <c r="B223" s="205">
        <v>220</v>
      </c>
      <c r="C223" s="206" t="s">
        <v>157</v>
      </c>
      <c r="D223" s="206" t="s">
        <v>98</v>
      </c>
      <c r="E223" s="206" t="s">
        <v>135</v>
      </c>
      <c r="F223" s="207">
        <v>150</v>
      </c>
      <c r="G223" s="208"/>
      <c r="H223" s="208">
        <v>0.158</v>
      </c>
      <c r="I223" s="208">
        <v>8.9200000000000002E-2</v>
      </c>
      <c r="J223" s="176"/>
      <c r="K223" s="177"/>
      <c r="L223" s="177"/>
      <c r="M223" s="177"/>
      <c r="N223" s="177"/>
      <c r="O223" s="177"/>
      <c r="P223" s="177"/>
      <c r="Q223" s="177"/>
      <c r="R223" s="177"/>
      <c r="S223" s="177"/>
      <c r="T223" s="178"/>
      <c r="U223" s="179"/>
      <c r="V223" s="177"/>
      <c r="W223" s="177"/>
      <c r="X223" s="177"/>
      <c r="Y223" s="177"/>
      <c r="Z223" s="177"/>
      <c r="AA223" s="177"/>
      <c r="AB223" s="180"/>
      <c r="AC223" s="177"/>
      <c r="AD223" s="181"/>
      <c r="AE223" s="181"/>
      <c r="AF223" s="62"/>
      <c r="AG223" s="62"/>
    </row>
    <row r="224" spans="1:33" x14ac:dyDescent="0.2">
      <c r="A224" s="204" t="s">
        <v>159</v>
      </c>
      <c r="B224" s="205">
        <v>221</v>
      </c>
      <c r="C224" s="206" t="s">
        <v>157</v>
      </c>
      <c r="D224" s="206" t="s">
        <v>98</v>
      </c>
      <c r="E224" s="206" t="s">
        <v>136</v>
      </c>
      <c r="F224" s="207">
        <v>185</v>
      </c>
      <c r="G224" s="208"/>
      <c r="H224" s="208">
        <v>0.187</v>
      </c>
      <c r="I224" s="208">
        <v>8.6699999999999999E-2</v>
      </c>
      <c r="J224" s="176"/>
      <c r="K224" s="177"/>
      <c r="L224" s="177"/>
      <c r="M224" s="177"/>
      <c r="N224" s="177"/>
      <c r="O224" s="177"/>
      <c r="P224" s="177"/>
      <c r="Q224" s="177"/>
      <c r="R224" s="177"/>
      <c r="S224" s="177"/>
      <c r="T224" s="178"/>
      <c r="U224" s="179"/>
      <c r="V224" s="177"/>
      <c r="W224" s="177"/>
      <c r="X224" s="177"/>
      <c r="Y224" s="177"/>
      <c r="Z224" s="177"/>
      <c r="AA224" s="177"/>
      <c r="AB224" s="180"/>
      <c r="AC224" s="177"/>
      <c r="AD224" s="181"/>
      <c r="AE224" s="181"/>
      <c r="AF224" s="62"/>
      <c r="AG224" s="62"/>
    </row>
    <row r="225" spans="1:33" x14ac:dyDescent="0.2">
      <c r="A225" s="204" t="s">
        <v>159</v>
      </c>
      <c r="B225" s="205">
        <v>222</v>
      </c>
      <c r="C225" s="206" t="s">
        <v>157</v>
      </c>
      <c r="D225" s="206" t="s">
        <v>98</v>
      </c>
      <c r="E225" s="206" t="s">
        <v>137</v>
      </c>
      <c r="F225" s="207">
        <v>240</v>
      </c>
      <c r="G225" s="208"/>
      <c r="H225" s="208">
        <v>0.18</v>
      </c>
      <c r="I225" s="208">
        <v>8.3799999999999999E-2</v>
      </c>
      <c r="J225" s="176"/>
      <c r="K225" s="177"/>
      <c r="L225" s="177"/>
      <c r="M225" s="177"/>
      <c r="N225" s="177"/>
      <c r="O225" s="177"/>
      <c r="P225" s="177"/>
      <c r="Q225" s="177"/>
      <c r="R225" s="177"/>
      <c r="S225" s="177"/>
      <c r="T225" s="178"/>
      <c r="U225" s="179"/>
      <c r="V225" s="177"/>
      <c r="W225" s="177"/>
      <c r="X225" s="177"/>
      <c r="Y225" s="177"/>
      <c r="Z225" s="177"/>
      <c r="AA225" s="177"/>
      <c r="AB225" s="180"/>
      <c r="AC225" s="177"/>
      <c r="AD225" s="181"/>
      <c r="AE225" s="181"/>
      <c r="AF225" s="62"/>
      <c r="AG225" s="62"/>
    </row>
    <row r="226" spans="1:33" ht="13.5" thickBot="1" x14ac:dyDescent="0.25">
      <c r="A226" s="204" t="s">
        <v>159</v>
      </c>
      <c r="B226" s="205">
        <v>223</v>
      </c>
      <c r="C226" s="206" t="s">
        <v>157</v>
      </c>
      <c r="D226" s="206" t="s">
        <v>98</v>
      </c>
      <c r="E226" s="206" t="s">
        <v>138</v>
      </c>
      <c r="F226" s="207">
        <v>300</v>
      </c>
      <c r="G226" s="208"/>
      <c r="H226" s="208">
        <v>7.6600000000000001E-2</v>
      </c>
      <c r="I226" s="208">
        <v>8.1600000000000006E-2</v>
      </c>
      <c r="J226" s="176"/>
      <c r="K226" s="177"/>
      <c r="L226" s="177"/>
      <c r="M226" s="177"/>
      <c r="N226" s="177"/>
      <c r="O226" s="177"/>
      <c r="P226" s="177"/>
      <c r="Q226" s="177"/>
      <c r="R226" s="177"/>
      <c r="S226" s="177"/>
      <c r="T226" s="178"/>
      <c r="U226" s="179"/>
      <c r="V226" s="177"/>
      <c r="W226" s="177"/>
      <c r="X226" s="177"/>
      <c r="Y226" s="177"/>
      <c r="Z226" s="177"/>
      <c r="AA226" s="177"/>
      <c r="AB226" s="180"/>
      <c r="AC226" s="177"/>
      <c r="AD226" s="181"/>
      <c r="AE226" s="181"/>
      <c r="AF226" s="62"/>
      <c r="AG226" s="62"/>
    </row>
    <row r="227" spans="1:33" ht="13.5" thickTop="1" x14ac:dyDescent="0.2">
      <c r="A227" s="210" t="s">
        <v>159</v>
      </c>
      <c r="B227" s="211">
        <v>224</v>
      </c>
      <c r="C227" s="212" t="s">
        <v>157</v>
      </c>
      <c r="D227" s="212" t="s">
        <v>155</v>
      </c>
      <c r="E227" s="212" t="s">
        <v>105</v>
      </c>
      <c r="F227" s="213">
        <v>25</v>
      </c>
      <c r="G227" s="214"/>
      <c r="H227" s="214">
        <v>1.53</v>
      </c>
      <c r="I227" s="214">
        <v>0.24199999999999999</v>
      </c>
      <c r="J227" s="176"/>
      <c r="K227" s="177"/>
      <c r="L227" s="177"/>
      <c r="M227" s="177"/>
      <c r="N227" s="177"/>
      <c r="O227" s="177"/>
      <c r="P227" s="177"/>
      <c r="Q227" s="177"/>
      <c r="R227" s="177"/>
      <c r="S227" s="177"/>
      <c r="T227" s="178"/>
      <c r="U227" s="179"/>
      <c r="V227" s="177"/>
      <c r="W227" s="177"/>
      <c r="X227" s="177"/>
      <c r="Y227" s="177"/>
      <c r="Z227" s="177"/>
      <c r="AA227" s="177"/>
      <c r="AB227" s="180"/>
      <c r="AC227" s="177"/>
      <c r="AD227" s="181"/>
      <c r="AE227" s="181"/>
      <c r="AF227" s="62"/>
      <c r="AG227" s="62"/>
    </row>
    <row r="228" spans="1:33" x14ac:dyDescent="0.2">
      <c r="A228" s="215" t="s">
        <v>159</v>
      </c>
      <c r="B228" s="216">
        <v>225</v>
      </c>
      <c r="C228" s="217" t="s">
        <v>157</v>
      </c>
      <c r="D228" s="217" t="s">
        <v>155</v>
      </c>
      <c r="E228" s="217" t="s">
        <v>106</v>
      </c>
      <c r="F228" s="218">
        <v>35</v>
      </c>
      <c r="G228" s="219"/>
      <c r="H228" s="219">
        <v>1.1120000000000001</v>
      </c>
      <c r="I228" s="219">
        <v>0.23300000000000001</v>
      </c>
      <c r="J228" s="176"/>
      <c r="K228" s="177"/>
      <c r="L228" s="177"/>
      <c r="M228" s="177"/>
      <c r="N228" s="177"/>
      <c r="O228" s="177"/>
      <c r="P228" s="177"/>
      <c r="Q228" s="177"/>
      <c r="R228" s="177"/>
      <c r="S228" s="177"/>
      <c r="T228" s="178"/>
      <c r="U228" s="179"/>
      <c r="V228" s="177"/>
      <c r="W228" s="177"/>
      <c r="X228" s="177"/>
      <c r="Y228" s="177"/>
      <c r="Z228" s="177"/>
      <c r="AA228" s="177"/>
      <c r="AB228" s="180"/>
      <c r="AC228" s="177"/>
      <c r="AD228" s="181"/>
      <c r="AE228" s="181"/>
      <c r="AF228" s="62"/>
      <c r="AG228" s="62"/>
    </row>
    <row r="229" spans="1:33" x14ac:dyDescent="0.2">
      <c r="A229" s="215" t="s">
        <v>159</v>
      </c>
      <c r="B229" s="216">
        <v>226</v>
      </c>
      <c r="C229" s="217" t="s">
        <v>157</v>
      </c>
      <c r="D229" s="217" t="s">
        <v>155</v>
      </c>
      <c r="E229" s="217" t="s">
        <v>107</v>
      </c>
      <c r="F229" s="218">
        <v>50</v>
      </c>
      <c r="G229" s="219"/>
      <c r="H229" s="219">
        <v>0.82099999999999995</v>
      </c>
      <c r="I229" s="219">
        <v>0.24399999999999999</v>
      </c>
      <c r="J229" s="176"/>
      <c r="K229" s="177"/>
      <c r="L229" s="177"/>
      <c r="M229" s="177"/>
      <c r="N229" s="177"/>
      <c r="O229" s="177"/>
      <c r="P229" s="177"/>
      <c r="Q229" s="177"/>
      <c r="R229" s="177"/>
      <c r="S229" s="177"/>
      <c r="T229" s="178"/>
      <c r="U229" s="179"/>
      <c r="V229" s="177"/>
      <c r="W229" s="177"/>
      <c r="X229" s="177"/>
      <c r="Y229" s="177"/>
      <c r="Z229" s="177"/>
      <c r="AA229" s="177"/>
      <c r="AB229" s="180"/>
      <c r="AC229" s="177"/>
      <c r="AD229" s="181"/>
      <c r="AE229" s="181"/>
      <c r="AF229" s="62"/>
      <c r="AG229" s="62"/>
    </row>
    <row r="230" spans="1:33" x14ac:dyDescent="0.2">
      <c r="A230" s="215" t="s">
        <v>159</v>
      </c>
      <c r="B230" s="216">
        <v>227</v>
      </c>
      <c r="C230" s="217" t="s">
        <v>157</v>
      </c>
      <c r="D230" s="217" t="s">
        <v>155</v>
      </c>
      <c r="E230" s="217" t="s">
        <v>108</v>
      </c>
      <c r="F230" s="218">
        <v>70</v>
      </c>
      <c r="G230" s="219"/>
      <c r="H230" s="219">
        <v>0.56699999999999995</v>
      </c>
      <c r="I230" s="219">
        <v>0.21299999999999999</v>
      </c>
      <c r="J230" s="176"/>
      <c r="K230" s="177"/>
      <c r="L230" s="177"/>
      <c r="M230" s="177"/>
      <c r="N230" s="177"/>
      <c r="O230" s="177"/>
      <c r="P230" s="177"/>
      <c r="Q230" s="177"/>
      <c r="R230" s="177"/>
      <c r="S230" s="177"/>
      <c r="T230" s="178"/>
      <c r="U230" s="179"/>
      <c r="V230" s="177"/>
      <c r="W230" s="177"/>
      <c r="X230" s="177"/>
      <c r="Y230" s="177"/>
      <c r="Z230" s="177"/>
      <c r="AA230" s="177"/>
      <c r="AB230" s="180"/>
      <c r="AC230" s="177"/>
      <c r="AD230" s="181"/>
      <c r="AE230" s="181"/>
      <c r="AF230" s="62"/>
      <c r="AG230" s="62"/>
    </row>
    <row r="231" spans="1:33" x14ac:dyDescent="0.2">
      <c r="A231" s="215" t="s">
        <v>159</v>
      </c>
      <c r="B231" s="216">
        <v>228</v>
      </c>
      <c r="C231" s="217" t="s">
        <v>157</v>
      </c>
      <c r="D231" s="217" t="s">
        <v>155</v>
      </c>
      <c r="E231" s="217" t="s">
        <v>109</v>
      </c>
      <c r="F231" s="218">
        <v>95</v>
      </c>
      <c r="G231" s="219"/>
      <c r="H231" s="219">
        <v>0.41</v>
      </c>
      <c r="I231" s="219">
        <v>0.20399999999999999</v>
      </c>
      <c r="J231" s="176"/>
      <c r="K231" s="177"/>
      <c r="L231" s="177"/>
      <c r="M231" s="177"/>
      <c r="N231" s="177"/>
      <c r="O231" s="177"/>
      <c r="P231" s="177"/>
      <c r="Q231" s="177"/>
      <c r="R231" s="177"/>
      <c r="S231" s="177"/>
      <c r="T231" s="178"/>
      <c r="U231" s="179"/>
      <c r="V231" s="177"/>
      <c r="W231" s="177"/>
      <c r="X231" s="177"/>
      <c r="Y231" s="177"/>
      <c r="Z231" s="177"/>
      <c r="AA231" s="177"/>
      <c r="AB231" s="180"/>
      <c r="AC231" s="177"/>
      <c r="AD231" s="181"/>
      <c r="AE231" s="181"/>
      <c r="AF231" s="62"/>
      <c r="AG231" s="62"/>
    </row>
    <row r="232" spans="1:33" x14ac:dyDescent="0.2">
      <c r="A232" s="215" t="s">
        <v>159</v>
      </c>
      <c r="B232" s="216">
        <v>229</v>
      </c>
      <c r="C232" s="217" t="s">
        <v>157</v>
      </c>
      <c r="D232" s="217" t="s">
        <v>155</v>
      </c>
      <c r="E232" s="217" t="s">
        <v>110</v>
      </c>
      <c r="F232" s="218">
        <v>120</v>
      </c>
      <c r="G232" s="219"/>
      <c r="H232" s="219">
        <v>0.32400000000000001</v>
      </c>
      <c r="I232" s="219">
        <v>0.19800000000000001</v>
      </c>
      <c r="J232" s="176"/>
      <c r="K232" s="177"/>
      <c r="L232" s="177"/>
      <c r="M232" s="177"/>
      <c r="N232" s="177"/>
      <c r="O232" s="177"/>
      <c r="P232" s="177"/>
      <c r="Q232" s="177"/>
      <c r="R232" s="177"/>
      <c r="S232" s="177"/>
      <c r="T232" s="178"/>
      <c r="U232" s="179"/>
      <c r="V232" s="177"/>
      <c r="W232" s="177"/>
      <c r="X232" s="177"/>
      <c r="Y232" s="177"/>
      <c r="Z232" s="177"/>
      <c r="AA232" s="177"/>
      <c r="AB232" s="180"/>
      <c r="AC232" s="177"/>
      <c r="AD232" s="181"/>
      <c r="AE232" s="181"/>
      <c r="AF232" s="62"/>
      <c r="AG232" s="62"/>
    </row>
    <row r="233" spans="1:33" x14ac:dyDescent="0.2">
      <c r="A233" s="215" t="s">
        <v>159</v>
      </c>
      <c r="B233" s="216">
        <v>230</v>
      </c>
      <c r="C233" s="217" t="s">
        <v>157</v>
      </c>
      <c r="D233" s="217" t="s">
        <v>155</v>
      </c>
      <c r="E233" s="217" t="s">
        <v>111</v>
      </c>
      <c r="F233" s="218">
        <v>150</v>
      </c>
      <c r="G233" s="219"/>
      <c r="H233" s="219">
        <v>0.26400000000000001</v>
      </c>
      <c r="I233" s="219">
        <v>0.192</v>
      </c>
      <c r="J233" s="176"/>
      <c r="K233" s="177"/>
      <c r="L233" s="177"/>
      <c r="M233" s="177"/>
      <c r="N233" s="177"/>
      <c r="O233" s="177"/>
      <c r="P233" s="177"/>
      <c r="Q233" s="177"/>
      <c r="R233" s="177"/>
      <c r="S233" s="177"/>
      <c r="T233" s="178"/>
      <c r="U233" s="179"/>
      <c r="V233" s="177"/>
      <c r="W233" s="177"/>
      <c r="X233" s="177"/>
      <c r="Y233" s="177"/>
      <c r="Z233" s="177"/>
      <c r="AA233" s="177"/>
      <c r="AB233" s="180"/>
      <c r="AC233" s="177"/>
      <c r="AD233" s="181"/>
      <c r="AE233" s="181"/>
      <c r="AF233" s="62"/>
      <c r="AG233" s="62"/>
    </row>
    <row r="234" spans="1:33" x14ac:dyDescent="0.2">
      <c r="A234" s="215" t="s">
        <v>159</v>
      </c>
      <c r="B234" s="216">
        <v>231</v>
      </c>
      <c r="C234" s="217" t="s">
        <v>157</v>
      </c>
      <c r="D234" s="217" t="s">
        <v>155</v>
      </c>
      <c r="E234" s="217" t="s">
        <v>112</v>
      </c>
      <c r="F234" s="218">
        <v>185</v>
      </c>
      <c r="G234" s="219"/>
      <c r="H234" s="219">
        <v>0.21</v>
      </c>
      <c r="I234" s="219">
        <v>0.187</v>
      </c>
      <c r="J234" s="176"/>
      <c r="K234" s="177"/>
      <c r="L234" s="177"/>
      <c r="M234" s="177"/>
      <c r="N234" s="177"/>
      <c r="O234" s="177"/>
      <c r="P234" s="177"/>
      <c r="Q234" s="177"/>
      <c r="R234" s="177"/>
      <c r="S234" s="177"/>
      <c r="T234" s="178"/>
      <c r="U234" s="179"/>
      <c r="V234" s="177"/>
      <c r="W234" s="177"/>
      <c r="X234" s="177"/>
      <c r="Y234" s="177"/>
      <c r="Z234" s="177"/>
      <c r="AA234" s="177"/>
      <c r="AB234" s="180"/>
      <c r="AC234" s="177"/>
      <c r="AD234" s="181"/>
      <c r="AE234" s="181"/>
      <c r="AF234" s="62"/>
      <c r="AG234" s="62"/>
    </row>
    <row r="235" spans="1:33" x14ac:dyDescent="0.2">
      <c r="A235" s="215" t="s">
        <v>159</v>
      </c>
      <c r="B235" s="216">
        <v>232</v>
      </c>
      <c r="C235" s="217" t="s">
        <v>157</v>
      </c>
      <c r="D235" s="217" t="s">
        <v>155</v>
      </c>
      <c r="E235" s="217" t="s">
        <v>113</v>
      </c>
      <c r="F235" s="218">
        <v>240</v>
      </c>
      <c r="G235" s="219"/>
      <c r="H235" s="219">
        <v>0.16</v>
      </c>
      <c r="I235" s="219">
        <v>0.18</v>
      </c>
      <c r="J235" s="176"/>
      <c r="K235" s="177"/>
      <c r="L235" s="177"/>
      <c r="M235" s="177"/>
      <c r="N235" s="177"/>
      <c r="O235" s="177"/>
      <c r="P235" s="177"/>
      <c r="Q235" s="177"/>
      <c r="R235" s="177"/>
      <c r="S235" s="177"/>
      <c r="T235" s="178"/>
      <c r="U235" s="179"/>
      <c r="V235" s="177"/>
      <c r="W235" s="177"/>
      <c r="X235" s="177"/>
      <c r="Y235" s="177"/>
      <c r="Z235" s="177"/>
      <c r="AA235" s="177"/>
      <c r="AB235" s="180"/>
      <c r="AC235" s="177"/>
      <c r="AD235" s="181"/>
      <c r="AE235" s="181"/>
      <c r="AF235" s="62"/>
      <c r="AG235" s="62"/>
    </row>
    <row r="236" spans="1:33" ht="13.5" thickBot="1" x14ac:dyDescent="0.25">
      <c r="A236" s="215" t="s">
        <v>159</v>
      </c>
      <c r="B236" s="220">
        <v>233</v>
      </c>
      <c r="C236" s="217" t="s">
        <v>157</v>
      </c>
      <c r="D236" s="217" t="s">
        <v>155</v>
      </c>
      <c r="E236" s="217" t="s">
        <v>114</v>
      </c>
      <c r="F236" s="218">
        <v>300</v>
      </c>
      <c r="G236" s="219"/>
      <c r="H236" s="219">
        <v>0.128</v>
      </c>
      <c r="I236" s="219">
        <v>0.17399999999999999</v>
      </c>
      <c r="J236" s="176"/>
      <c r="K236" s="177"/>
      <c r="L236" s="177"/>
      <c r="M236" s="177"/>
      <c r="N236" s="177"/>
      <c r="O236" s="177"/>
      <c r="P236" s="177"/>
      <c r="Q236" s="177"/>
      <c r="R236" s="177"/>
      <c r="S236" s="177"/>
      <c r="T236" s="178"/>
      <c r="U236" s="179"/>
      <c r="V236" s="177"/>
      <c r="W236" s="177"/>
      <c r="X236" s="177"/>
      <c r="Y236" s="177"/>
      <c r="Z236" s="177"/>
      <c r="AA236" s="177"/>
      <c r="AB236" s="180"/>
      <c r="AC236" s="177"/>
      <c r="AD236" s="181"/>
      <c r="AE236" s="181"/>
      <c r="AF236" s="62"/>
      <c r="AG236" s="62"/>
    </row>
    <row r="237" spans="1:33" ht="13.5" thickTop="1" x14ac:dyDescent="0.2">
      <c r="A237" s="210" t="s">
        <v>159</v>
      </c>
      <c r="B237" s="221">
        <v>234</v>
      </c>
      <c r="C237" s="212" t="s">
        <v>157</v>
      </c>
      <c r="D237" s="212" t="s">
        <v>155</v>
      </c>
      <c r="E237" s="212" t="s">
        <v>129</v>
      </c>
      <c r="F237" s="213">
        <v>25</v>
      </c>
      <c r="G237" s="214"/>
      <c r="H237" s="214">
        <v>1.53</v>
      </c>
      <c r="I237" s="214">
        <v>0.11600000000000001</v>
      </c>
      <c r="J237" s="176"/>
      <c r="K237" s="177"/>
      <c r="L237" s="177"/>
      <c r="M237" s="177"/>
      <c r="N237" s="177"/>
      <c r="O237" s="177"/>
      <c r="P237" s="177"/>
      <c r="Q237" s="177"/>
      <c r="R237" s="177"/>
      <c r="S237" s="177"/>
      <c r="T237" s="178"/>
      <c r="U237" s="179"/>
      <c r="V237" s="177"/>
      <c r="W237" s="177"/>
      <c r="X237" s="177"/>
      <c r="Y237" s="177"/>
      <c r="Z237" s="177"/>
      <c r="AA237" s="177"/>
      <c r="AB237" s="180"/>
      <c r="AC237" s="177"/>
      <c r="AD237" s="181"/>
      <c r="AE237" s="181"/>
      <c r="AF237" s="62"/>
      <c r="AG237" s="62"/>
    </row>
    <row r="238" spans="1:33" x14ac:dyDescent="0.2">
      <c r="A238" s="215" t="s">
        <v>159</v>
      </c>
      <c r="B238" s="216">
        <v>235</v>
      </c>
      <c r="C238" s="217" t="s">
        <v>157</v>
      </c>
      <c r="D238" s="217" t="s">
        <v>155</v>
      </c>
      <c r="E238" s="217" t="s">
        <v>130</v>
      </c>
      <c r="F238" s="218">
        <v>35</v>
      </c>
      <c r="G238" s="219"/>
      <c r="H238" s="219">
        <v>1.1120000000000001</v>
      </c>
      <c r="I238" s="219">
        <v>0.11</v>
      </c>
      <c r="J238" s="176"/>
      <c r="K238" s="177"/>
      <c r="L238" s="177"/>
      <c r="M238" s="177"/>
      <c r="N238" s="177"/>
      <c r="O238" s="177"/>
      <c r="P238" s="177"/>
      <c r="Q238" s="177"/>
      <c r="R238" s="177"/>
      <c r="S238" s="177"/>
      <c r="T238" s="178"/>
      <c r="U238" s="179"/>
      <c r="V238" s="177"/>
      <c r="W238" s="177"/>
      <c r="X238" s="177"/>
      <c r="Y238" s="177"/>
      <c r="Z238" s="177"/>
      <c r="AA238" s="177"/>
      <c r="AB238" s="180"/>
      <c r="AC238" s="177"/>
      <c r="AD238" s="181"/>
      <c r="AE238" s="181"/>
      <c r="AF238" s="62"/>
      <c r="AG238" s="62"/>
    </row>
    <row r="239" spans="1:33" x14ac:dyDescent="0.2">
      <c r="A239" s="215" t="s">
        <v>159</v>
      </c>
      <c r="B239" s="216">
        <v>236</v>
      </c>
      <c r="C239" s="217" t="s">
        <v>157</v>
      </c>
      <c r="D239" s="217" t="s">
        <v>155</v>
      </c>
      <c r="E239" s="217" t="s">
        <v>131</v>
      </c>
      <c r="F239" s="218">
        <v>50</v>
      </c>
      <c r="G239" s="219"/>
      <c r="H239" s="219">
        <v>0.82099999999999995</v>
      </c>
      <c r="I239" s="219">
        <v>0.105</v>
      </c>
      <c r="J239" s="176"/>
      <c r="K239" s="177"/>
      <c r="L239" s="177"/>
      <c r="M239" s="177"/>
      <c r="N239" s="177"/>
      <c r="O239" s="177"/>
      <c r="P239" s="177"/>
      <c r="Q239" s="177"/>
      <c r="R239" s="177"/>
      <c r="S239" s="177"/>
      <c r="T239" s="178"/>
      <c r="U239" s="179"/>
      <c r="V239" s="177"/>
      <c r="W239" s="177"/>
      <c r="X239" s="177"/>
      <c r="Y239" s="177"/>
      <c r="Z239" s="177"/>
      <c r="AA239" s="177"/>
      <c r="AB239" s="180"/>
      <c r="AC239" s="177"/>
      <c r="AD239" s="181"/>
      <c r="AE239" s="181"/>
      <c r="AF239" s="62"/>
      <c r="AG239" s="62"/>
    </row>
    <row r="240" spans="1:33" x14ac:dyDescent="0.2">
      <c r="A240" s="215" t="s">
        <v>159</v>
      </c>
      <c r="B240" s="216">
        <v>237</v>
      </c>
      <c r="C240" s="217" t="s">
        <v>157</v>
      </c>
      <c r="D240" s="217" t="s">
        <v>155</v>
      </c>
      <c r="E240" s="217" t="s">
        <v>132</v>
      </c>
      <c r="F240" s="218">
        <v>70</v>
      </c>
      <c r="G240" s="219"/>
      <c r="H240" s="219">
        <v>0.56699999999999995</v>
      </c>
      <c r="I240" s="219">
        <v>0.995</v>
      </c>
      <c r="J240" s="176"/>
      <c r="K240" s="177"/>
      <c r="L240" s="177"/>
      <c r="M240" s="177"/>
      <c r="N240" s="177"/>
      <c r="O240" s="177"/>
      <c r="P240" s="177"/>
      <c r="Q240" s="177"/>
      <c r="R240" s="177"/>
      <c r="S240" s="177"/>
      <c r="T240" s="178"/>
      <c r="U240" s="179"/>
      <c r="V240" s="177"/>
      <c r="W240" s="177"/>
      <c r="X240" s="177"/>
      <c r="Y240" s="177"/>
      <c r="Z240" s="177"/>
      <c r="AA240" s="177"/>
      <c r="AB240" s="180"/>
      <c r="AC240" s="177"/>
      <c r="AD240" s="181"/>
      <c r="AE240" s="181"/>
      <c r="AF240" s="62"/>
      <c r="AG240" s="62"/>
    </row>
    <row r="241" spans="1:33" x14ac:dyDescent="0.2">
      <c r="A241" s="215" t="s">
        <v>159</v>
      </c>
      <c r="B241" s="216">
        <v>238</v>
      </c>
      <c r="C241" s="217" t="s">
        <v>157</v>
      </c>
      <c r="D241" s="217" t="s">
        <v>155</v>
      </c>
      <c r="E241" s="217" t="s">
        <v>133</v>
      </c>
      <c r="F241" s="218">
        <v>95</v>
      </c>
      <c r="G241" s="219"/>
      <c r="H241" s="219">
        <v>0.41</v>
      </c>
      <c r="I241" s="219">
        <v>9.4799999999999995E-2</v>
      </c>
      <c r="J241" s="176"/>
      <c r="K241" s="177"/>
      <c r="L241" s="177"/>
      <c r="M241" s="177"/>
      <c r="N241" s="177"/>
      <c r="O241" s="177"/>
      <c r="P241" s="177"/>
      <c r="Q241" s="177"/>
      <c r="R241" s="177"/>
      <c r="S241" s="177"/>
      <c r="T241" s="178"/>
      <c r="U241" s="179"/>
      <c r="V241" s="177"/>
      <c r="W241" s="177"/>
      <c r="X241" s="177"/>
      <c r="Y241" s="177"/>
      <c r="Z241" s="177"/>
      <c r="AA241" s="177"/>
      <c r="AB241" s="180"/>
      <c r="AC241" s="177"/>
      <c r="AD241" s="181"/>
      <c r="AE241" s="181"/>
      <c r="AF241" s="62"/>
      <c r="AG241" s="62"/>
    </row>
    <row r="242" spans="1:33" x14ac:dyDescent="0.2">
      <c r="A242" s="215" t="s">
        <v>159</v>
      </c>
      <c r="B242" s="216">
        <v>239</v>
      </c>
      <c r="C242" s="217" t="s">
        <v>157</v>
      </c>
      <c r="D242" s="217" t="s">
        <v>155</v>
      </c>
      <c r="E242" s="217" t="s">
        <v>134</v>
      </c>
      <c r="F242" s="218">
        <v>120</v>
      </c>
      <c r="G242" s="219"/>
      <c r="H242" s="219">
        <v>0.32400000000000001</v>
      </c>
      <c r="I242" s="219">
        <v>9.1899999999999996E-2</v>
      </c>
      <c r="J242" s="176"/>
      <c r="K242" s="177"/>
      <c r="L242" s="177"/>
      <c r="M242" s="177"/>
      <c r="N242" s="177"/>
      <c r="O242" s="177"/>
      <c r="P242" s="177"/>
      <c r="Q242" s="177"/>
      <c r="R242" s="177"/>
      <c r="S242" s="177"/>
      <c r="T242" s="178"/>
      <c r="U242" s="179"/>
      <c r="V242" s="177"/>
      <c r="W242" s="177"/>
      <c r="X242" s="177"/>
      <c r="Y242" s="177"/>
      <c r="Z242" s="177"/>
      <c r="AA242" s="177"/>
      <c r="AB242" s="180"/>
      <c r="AC242" s="177"/>
      <c r="AD242" s="181"/>
      <c r="AE242" s="181"/>
      <c r="AF242" s="62"/>
      <c r="AG242" s="62"/>
    </row>
    <row r="243" spans="1:33" x14ac:dyDescent="0.2">
      <c r="A243" s="215" t="s">
        <v>159</v>
      </c>
      <c r="B243" s="216">
        <v>240</v>
      </c>
      <c r="C243" s="217" t="s">
        <v>157</v>
      </c>
      <c r="D243" s="217" t="s">
        <v>155</v>
      </c>
      <c r="E243" s="217" t="s">
        <v>135</v>
      </c>
      <c r="F243" s="218">
        <v>150</v>
      </c>
      <c r="G243" s="219"/>
      <c r="H243" s="219">
        <v>0.26400000000000001</v>
      </c>
      <c r="I243" s="219">
        <v>8.9200000000000002E-2</v>
      </c>
      <c r="J243" s="176"/>
      <c r="K243" s="177"/>
      <c r="L243" s="177"/>
      <c r="M243" s="177"/>
      <c r="N243" s="177"/>
      <c r="O243" s="177"/>
      <c r="P243" s="177"/>
      <c r="Q243" s="177"/>
      <c r="R243" s="177"/>
      <c r="S243" s="177"/>
      <c r="T243" s="178"/>
      <c r="U243" s="179"/>
      <c r="V243" s="177"/>
      <c r="W243" s="177"/>
      <c r="X243" s="177"/>
      <c r="Y243" s="177"/>
      <c r="Z243" s="177"/>
      <c r="AA243" s="177"/>
      <c r="AB243" s="180"/>
      <c r="AC243" s="177"/>
      <c r="AD243" s="181"/>
      <c r="AE243" s="181"/>
      <c r="AF243" s="62"/>
      <c r="AG243" s="62"/>
    </row>
    <row r="244" spans="1:33" x14ac:dyDescent="0.2">
      <c r="A244" s="215" t="s">
        <v>159</v>
      </c>
      <c r="B244" s="216">
        <v>241</v>
      </c>
      <c r="C244" s="217" t="s">
        <v>157</v>
      </c>
      <c r="D244" s="217" t="s">
        <v>155</v>
      </c>
      <c r="E244" s="217" t="s">
        <v>136</v>
      </c>
      <c r="F244" s="218">
        <v>185</v>
      </c>
      <c r="G244" s="219"/>
      <c r="H244" s="219">
        <v>0.21</v>
      </c>
      <c r="I244" s="219">
        <v>8.6699999999999999E-2</v>
      </c>
      <c r="J244" s="176"/>
      <c r="K244" s="177"/>
      <c r="L244" s="177"/>
      <c r="M244" s="177"/>
      <c r="N244" s="177"/>
      <c r="O244" s="177"/>
      <c r="P244" s="177"/>
      <c r="Q244" s="177"/>
      <c r="R244" s="177"/>
      <c r="S244" s="177"/>
      <c r="T244" s="178"/>
      <c r="U244" s="179"/>
      <c r="V244" s="177"/>
      <c r="W244" s="177"/>
      <c r="X244" s="177"/>
      <c r="Y244" s="177"/>
      <c r="Z244" s="177"/>
      <c r="AA244" s="177"/>
      <c r="AB244" s="180"/>
      <c r="AC244" s="177"/>
      <c r="AD244" s="181"/>
      <c r="AE244" s="181"/>
      <c r="AF244" s="62"/>
      <c r="AG244" s="62"/>
    </row>
    <row r="245" spans="1:33" x14ac:dyDescent="0.2">
      <c r="A245" s="215" t="s">
        <v>159</v>
      </c>
      <c r="B245" s="216">
        <v>242</v>
      </c>
      <c r="C245" s="217" t="s">
        <v>157</v>
      </c>
      <c r="D245" s="217" t="s">
        <v>155</v>
      </c>
      <c r="E245" s="217" t="s">
        <v>137</v>
      </c>
      <c r="F245" s="218">
        <v>240</v>
      </c>
      <c r="G245" s="219"/>
      <c r="H245" s="219">
        <v>0.16</v>
      </c>
      <c r="I245" s="219">
        <v>8.3799999999999999E-2</v>
      </c>
      <c r="J245" s="176"/>
      <c r="K245" s="177"/>
      <c r="L245" s="177"/>
      <c r="M245" s="177"/>
      <c r="N245" s="177"/>
      <c r="O245" s="177"/>
      <c r="P245" s="177"/>
      <c r="Q245" s="177"/>
      <c r="R245" s="177"/>
      <c r="S245" s="177"/>
      <c r="T245" s="178"/>
      <c r="U245" s="179"/>
      <c r="V245" s="177"/>
      <c r="W245" s="177"/>
      <c r="X245" s="177"/>
      <c r="Y245" s="177"/>
      <c r="Z245" s="177"/>
      <c r="AA245" s="177"/>
      <c r="AB245" s="180"/>
      <c r="AC245" s="177"/>
      <c r="AD245" s="181"/>
      <c r="AE245" s="181"/>
      <c r="AF245" s="62"/>
      <c r="AG245" s="62"/>
    </row>
    <row r="246" spans="1:33" ht="13.5" thickBot="1" x14ac:dyDescent="0.25">
      <c r="A246" s="215" t="s">
        <v>159</v>
      </c>
      <c r="B246" s="216">
        <v>243</v>
      </c>
      <c r="C246" s="217" t="s">
        <v>157</v>
      </c>
      <c r="D246" s="217" t="s">
        <v>155</v>
      </c>
      <c r="E246" s="217" t="s">
        <v>138</v>
      </c>
      <c r="F246" s="218">
        <v>300</v>
      </c>
      <c r="G246" s="219"/>
      <c r="H246" s="219">
        <v>0.128</v>
      </c>
      <c r="I246" s="219">
        <v>8.1600000000000006E-2</v>
      </c>
      <c r="J246" s="176"/>
      <c r="K246" s="177"/>
      <c r="L246" s="177"/>
      <c r="M246" s="177"/>
      <c r="N246" s="177"/>
      <c r="O246" s="177"/>
      <c r="P246" s="177"/>
      <c r="Q246" s="177"/>
      <c r="R246" s="177"/>
      <c r="S246" s="177"/>
      <c r="T246" s="178"/>
      <c r="U246" s="179"/>
      <c r="V246" s="177"/>
      <c r="W246" s="177"/>
      <c r="X246" s="177"/>
      <c r="Y246" s="177"/>
      <c r="Z246" s="177"/>
      <c r="AA246" s="177"/>
      <c r="AB246" s="180"/>
      <c r="AC246" s="177"/>
      <c r="AD246" s="181"/>
      <c r="AE246" s="181"/>
      <c r="AF246" s="62"/>
      <c r="AG246" s="62"/>
    </row>
    <row r="247" spans="1:33" ht="13.5" thickTop="1" x14ac:dyDescent="0.2">
      <c r="A247" s="222" t="s">
        <v>160</v>
      </c>
      <c r="B247" s="223">
        <v>244</v>
      </c>
      <c r="C247" s="224" t="s">
        <v>157</v>
      </c>
      <c r="D247" s="224" t="s">
        <v>98</v>
      </c>
      <c r="E247" s="224" t="s">
        <v>105</v>
      </c>
      <c r="F247" s="225">
        <v>25</v>
      </c>
      <c r="G247" s="226"/>
      <c r="H247" s="226">
        <v>0.92600000000000005</v>
      </c>
      <c r="I247" s="226">
        <v>0.245</v>
      </c>
      <c r="J247" s="176"/>
      <c r="K247" s="177"/>
      <c r="L247" s="177"/>
      <c r="M247" s="177"/>
      <c r="N247" s="177"/>
      <c r="O247" s="177"/>
      <c r="P247" s="177"/>
      <c r="Q247" s="177"/>
      <c r="R247" s="177"/>
      <c r="S247" s="177">
        <v>175</v>
      </c>
      <c r="T247" s="178"/>
      <c r="U247" s="179"/>
      <c r="V247" s="177"/>
      <c r="W247" s="177"/>
      <c r="X247" s="177"/>
      <c r="Y247" s="177"/>
      <c r="Z247" s="177"/>
      <c r="AA247" s="177"/>
      <c r="AB247" s="180">
        <v>165</v>
      </c>
      <c r="AC247" s="177"/>
      <c r="AD247" s="181"/>
      <c r="AE247" s="181"/>
      <c r="AF247" s="62"/>
      <c r="AG247" s="62"/>
    </row>
    <row r="248" spans="1:33" x14ac:dyDescent="0.2">
      <c r="A248" s="227" t="s">
        <v>160</v>
      </c>
      <c r="B248" s="228">
        <v>245</v>
      </c>
      <c r="C248" s="229" t="s">
        <v>157</v>
      </c>
      <c r="D248" s="229" t="s">
        <v>98</v>
      </c>
      <c r="E248" s="229" t="s">
        <v>106</v>
      </c>
      <c r="F248" s="230">
        <v>35</v>
      </c>
      <c r="G248" s="231"/>
      <c r="H248" s="231">
        <v>0.66800000000000004</v>
      </c>
      <c r="I248" s="231">
        <v>0.23499999999999999</v>
      </c>
      <c r="J248" s="176"/>
      <c r="K248" s="177"/>
      <c r="L248" s="177"/>
      <c r="M248" s="177"/>
      <c r="N248" s="177"/>
      <c r="O248" s="177"/>
      <c r="P248" s="177"/>
      <c r="Q248" s="177"/>
      <c r="R248" s="177"/>
      <c r="S248" s="177">
        <v>205</v>
      </c>
      <c r="T248" s="178"/>
      <c r="U248" s="179"/>
      <c r="V248" s="177"/>
      <c r="W248" s="177"/>
      <c r="X248" s="177"/>
      <c r="Y248" s="177"/>
      <c r="Z248" s="177"/>
      <c r="AA248" s="177"/>
      <c r="AB248" s="180">
        <v>195</v>
      </c>
      <c r="AC248" s="177"/>
      <c r="AD248" s="181"/>
      <c r="AE248" s="181"/>
      <c r="AF248" s="62"/>
      <c r="AG248" s="62"/>
    </row>
    <row r="249" spans="1:33" x14ac:dyDescent="0.2">
      <c r="A249" s="227" t="s">
        <v>160</v>
      </c>
      <c r="B249" s="228">
        <v>246</v>
      </c>
      <c r="C249" s="229" t="s">
        <v>157</v>
      </c>
      <c r="D249" s="229" t="s">
        <v>98</v>
      </c>
      <c r="E249" s="229" t="s">
        <v>107</v>
      </c>
      <c r="F249" s="230">
        <v>50</v>
      </c>
      <c r="G249" s="231"/>
      <c r="H249" s="231">
        <v>0.49299999999999999</v>
      </c>
      <c r="I249" s="231">
        <v>0.22600000000000001</v>
      </c>
      <c r="J249" s="176"/>
      <c r="K249" s="177"/>
      <c r="L249" s="177"/>
      <c r="M249" s="177"/>
      <c r="N249" s="177"/>
      <c r="O249" s="177"/>
      <c r="P249" s="177"/>
      <c r="Q249" s="177"/>
      <c r="R249" s="177"/>
      <c r="S249" s="177">
        <v>245</v>
      </c>
      <c r="T249" s="178"/>
      <c r="U249" s="179"/>
      <c r="V249" s="177"/>
      <c r="W249" s="177"/>
      <c r="X249" s="177"/>
      <c r="Y249" s="177"/>
      <c r="Z249" s="177"/>
      <c r="AA249" s="177"/>
      <c r="AB249" s="180">
        <v>230</v>
      </c>
      <c r="AC249" s="177"/>
      <c r="AD249" s="181"/>
      <c r="AE249" s="181"/>
      <c r="AF249" s="62"/>
      <c r="AG249" s="62"/>
    </row>
    <row r="250" spans="1:33" x14ac:dyDescent="0.2">
      <c r="A250" s="227" t="s">
        <v>160</v>
      </c>
      <c r="B250" s="228">
        <v>247</v>
      </c>
      <c r="C250" s="229" t="s">
        <v>157</v>
      </c>
      <c r="D250" s="229" t="s">
        <v>98</v>
      </c>
      <c r="E250" s="229" t="s">
        <v>108</v>
      </c>
      <c r="F250" s="230">
        <v>70</v>
      </c>
      <c r="G250" s="231"/>
      <c r="H250" s="231">
        <v>0.34100000000000003</v>
      </c>
      <c r="I250" s="231">
        <v>0.216</v>
      </c>
      <c r="J250" s="176"/>
      <c r="K250" s="177"/>
      <c r="L250" s="177"/>
      <c r="M250" s="177"/>
      <c r="N250" s="177"/>
      <c r="O250" s="177"/>
      <c r="P250" s="177"/>
      <c r="Q250" s="177"/>
      <c r="R250" s="177"/>
      <c r="S250" s="177">
        <v>305</v>
      </c>
      <c r="T250" s="178"/>
      <c r="U250" s="179"/>
      <c r="V250" s="177"/>
      <c r="W250" s="177"/>
      <c r="X250" s="177"/>
      <c r="Y250" s="177"/>
      <c r="Z250" s="177"/>
      <c r="AA250" s="177"/>
      <c r="AB250" s="180">
        <v>280</v>
      </c>
      <c r="AC250" s="177"/>
      <c r="AD250" s="181"/>
      <c r="AE250" s="181"/>
      <c r="AF250" s="62"/>
      <c r="AG250" s="62"/>
    </row>
    <row r="251" spans="1:33" x14ac:dyDescent="0.2">
      <c r="A251" s="227" t="s">
        <v>160</v>
      </c>
      <c r="B251" s="228">
        <v>248</v>
      </c>
      <c r="C251" s="229" t="s">
        <v>157</v>
      </c>
      <c r="D251" s="229" t="s">
        <v>98</v>
      </c>
      <c r="E251" s="229" t="s">
        <v>109</v>
      </c>
      <c r="F251" s="230">
        <v>95</v>
      </c>
      <c r="G251" s="231"/>
      <c r="H251" s="231">
        <v>0.246</v>
      </c>
      <c r="I251" s="231">
        <v>0.20599999999999999</v>
      </c>
      <c r="J251" s="176"/>
      <c r="K251" s="177"/>
      <c r="L251" s="177"/>
      <c r="M251" s="177"/>
      <c r="N251" s="177"/>
      <c r="O251" s="177"/>
      <c r="P251" s="177"/>
      <c r="Q251" s="177"/>
      <c r="R251" s="177"/>
      <c r="S251" s="177">
        <v>370</v>
      </c>
      <c r="T251" s="178"/>
      <c r="U251" s="179"/>
      <c r="V251" s="177"/>
      <c r="W251" s="177"/>
      <c r="X251" s="177"/>
      <c r="Y251" s="177"/>
      <c r="Z251" s="177"/>
      <c r="AA251" s="177"/>
      <c r="AB251" s="180">
        <v>335</v>
      </c>
      <c r="AC251" s="177"/>
      <c r="AD251" s="181"/>
      <c r="AE251" s="181"/>
      <c r="AF251" s="62"/>
      <c r="AG251" s="62"/>
    </row>
    <row r="252" spans="1:33" x14ac:dyDescent="0.2">
      <c r="A252" s="227" t="s">
        <v>160</v>
      </c>
      <c r="B252" s="228">
        <v>249</v>
      </c>
      <c r="C252" s="229" t="s">
        <v>157</v>
      </c>
      <c r="D252" s="229" t="s">
        <v>98</v>
      </c>
      <c r="E252" s="229" t="s">
        <v>110</v>
      </c>
      <c r="F252" s="230">
        <v>120</v>
      </c>
      <c r="G252" s="231"/>
      <c r="H252" s="231">
        <v>0.19500000000000001</v>
      </c>
      <c r="I252" s="231">
        <v>0.2</v>
      </c>
      <c r="J252" s="176"/>
      <c r="K252" s="177"/>
      <c r="L252" s="177"/>
      <c r="M252" s="177"/>
      <c r="N252" s="177"/>
      <c r="O252" s="177"/>
      <c r="P252" s="177"/>
      <c r="Q252" s="177"/>
      <c r="R252" s="177"/>
      <c r="S252" s="177">
        <v>425</v>
      </c>
      <c r="T252" s="178"/>
      <c r="U252" s="179"/>
      <c r="V252" s="177"/>
      <c r="W252" s="177"/>
      <c r="X252" s="177"/>
      <c r="Y252" s="177"/>
      <c r="Z252" s="177"/>
      <c r="AA252" s="177"/>
      <c r="AB252" s="180">
        <v>380</v>
      </c>
      <c r="AC252" s="177"/>
      <c r="AD252" s="181"/>
      <c r="AE252" s="181"/>
      <c r="AF252" s="62"/>
      <c r="AG252" s="62"/>
    </row>
    <row r="253" spans="1:33" x14ac:dyDescent="0.2">
      <c r="A253" s="227" t="s">
        <v>160</v>
      </c>
      <c r="B253" s="228">
        <v>250</v>
      </c>
      <c r="C253" s="229" t="s">
        <v>157</v>
      </c>
      <c r="D253" s="229" t="s">
        <v>98</v>
      </c>
      <c r="E253" s="229" t="s">
        <v>111</v>
      </c>
      <c r="F253" s="230">
        <v>150</v>
      </c>
      <c r="G253" s="231"/>
      <c r="H253" s="231">
        <v>0.158</v>
      </c>
      <c r="I253" s="231">
        <v>0.19500000000000001</v>
      </c>
      <c r="J253" s="176"/>
      <c r="K253" s="177"/>
      <c r="L253" s="177"/>
      <c r="M253" s="177"/>
      <c r="N253" s="177"/>
      <c r="O253" s="177"/>
      <c r="P253" s="177"/>
      <c r="Q253" s="177"/>
      <c r="R253" s="177"/>
      <c r="S253" s="177">
        <v>475</v>
      </c>
      <c r="T253" s="178"/>
      <c r="U253" s="179"/>
      <c r="V253" s="177"/>
      <c r="W253" s="177"/>
      <c r="X253" s="177"/>
      <c r="Y253" s="177"/>
      <c r="Z253" s="177"/>
      <c r="AA253" s="177"/>
      <c r="AB253" s="180">
        <v>420</v>
      </c>
      <c r="AC253" s="177"/>
      <c r="AD253" s="181"/>
      <c r="AE253" s="181"/>
      <c r="AF253" s="62"/>
      <c r="AG253" s="62"/>
    </row>
    <row r="254" spans="1:33" x14ac:dyDescent="0.2">
      <c r="A254" s="227" t="s">
        <v>160</v>
      </c>
      <c r="B254" s="228">
        <v>251</v>
      </c>
      <c r="C254" s="229" t="s">
        <v>157</v>
      </c>
      <c r="D254" s="229" t="s">
        <v>98</v>
      </c>
      <c r="E254" s="229" t="s">
        <v>112</v>
      </c>
      <c r="F254" s="230">
        <v>185</v>
      </c>
      <c r="G254" s="231"/>
      <c r="H254" s="231">
        <v>0.126</v>
      </c>
      <c r="I254" s="231">
        <v>0.189</v>
      </c>
      <c r="J254" s="176"/>
      <c r="K254" s="177"/>
      <c r="L254" s="177"/>
      <c r="M254" s="177"/>
      <c r="N254" s="177"/>
      <c r="O254" s="177"/>
      <c r="P254" s="177"/>
      <c r="Q254" s="177"/>
      <c r="R254" s="177"/>
      <c r="S254" s="177">
        <v>545</v>
      </c>
      <c r="T254" s="178"/>
      <c r="U254" s="179"/>
      <c r="V254" s="177"/>
      <c r="W254" s="177"/>
      <c r="X254" s="177"/>
      <c r="Y254" s="177"/>
      <c r="Z254" s="177"/>
      <c r="AA254" s="177"/>
      <c r="AB254" s="180">
        <v>470</v>
      </c>
      <c r="AC254" s="177"/>
      <c r="AD254" s="181"/>
      <c r="AE254" s="181"/>
      <c r="AF254" s="62"/>
      <c r="AG254" s="62"/>
    </row>
    <row r="255" spans="1:33" x14ac:dyDescent="0.2">
      <c r="A255" s="227" t="s">
        <v>160</v>
      </c>
      <c r="B255" s="228">
        <v>252</v>
      </c>
      <c r="C255" s="229" t="s">
        <v>157</v>
      </c>
      <c r="D255" s="229" t="s">
        <v>98</v>
      </c>
      <c r="E255" s="229" t="s">
        <v>113</v>
      </c>
      <c r="F255" s="230">
        <v>240</v>
      </c>
      <c r="G255" s="231"/>
      <c r="H255" s="231">
        <v>9.6100000000000005E-2</v>
      </c>
      <c r="I255" s="231">
        <v>0.182</v>
      </c>
      <c r="J255" s="176"/>
      <c r="K255" s="177"/>
      <c r="L255" s="177"/>
      <c r="M255" s="177"/>
      <c r="N255" s="177"/>
      <c r="O255" s="177"/>
      <c r="P255" s="177"/>
      <c r="Q255" s="177"/>
      <c r="R255" s="177"/>
      <c r="S255" s="177">
        <v>640</v>
      </c>
      <c r="T255" s="178"/>
      <c r="U255" s="179"/>
      <c r="V255" s="177"/>
      <c r="W255" s="177"/>
      <c r="X255" s="177"/>
      <c r="Y255" s="177"/>
      <c r="Z255" s="177"/>
      <c r="AA255" s="177"/>
      <c r="AB255" s="180">
        <v>540</v>
      </c>
      <c r="AC255" s="177"/>
      <c r="AD255" s="181"/>
      <c r="AE255" s="181"/>
      <c r="AF255" s="62"/>
      <c r="AG255" s="62"/>
    </row>
    <row r="256" spans="1:33" ht="13.5" thickBot="1" x14ac:dyDescent="0.25">
      <c r="A256" s="227" t="s">
        <v>160</v>
      </c>
      <c r="B256" s="232">
        <v>253</v>
      </c>
      <c r="C256" s="229" t="s">
        <v>157</v>
      </c>
      <c r="D256" s="229" t="s">
        <v>98</v>
      </c>
      <c r="E256" s="229" t="s">
        <v>114</v>
      </c>
      <c r="F256" s="230">
        <v>300</v>
      </c>
      <c r="G256" s="231"/>
      <c r="H256" s="231">
        <v>0.76600000000000001</v>
      </c>
      <c r="I256" s="231">
        <v>0.17599999999999999</v>
      </c>
      <c r="J256" s="176"/>
      <c r="K256" s="177"/>
      <c r="L256" s="177"/>
      <c r="M256" s="177"/>
      <c r="N256" s="177"/>
      <c r="O256" s="177"/>
      <c r="P256" s="177"/>
      <c r="Q256" s="177"/>
      <c r="R256" s="177"/>
      <c r="S256" s="177">
        <v>730</v>
      </c>
      <c r="T256" s="178"/>
      <c r="U256" s="179"/>
      <c r="V256" s="177"/>
      <c r="W256" s="177"/>
      <c r="X256" s="177"/>
      <c r="Y256" s="177"/>
      <c r="Z256" s="177"/>
      <c r="AA256" s="177"/>
      <c r="AB256" s="180">
        <v>610</v>
      </c>
      <c r="AC256" s="177"/>
      <c r="AD256" s="181"/>
      <c r="AE256" s="181"/>
      <c r="AF256" s="62"/>
      <c r="AG256" s="62"/>
    </row>
    <row r="257" spans="1:33" ht="13.5" thickTop="1" x14ac:dyDescent="0.2">
      <c r="A257" s="222" t="s">
        <v>160</v>
      </c>
      <c r="B257" s="223">
        <v>254</v>
      </c>
      <c r="C257" s="224" t="s">
        <v>157</v>
      </c>
      <c r="D257" s="224" t="s">
        <v>98</v>
      </c>
      <c r="E257" s="224" t="s">
        <v>129</v>
      </c>
      <c r="F257" s="225">
        <v>25</v>
      </c>
      <c r="G257" s="226"/>
      <c r="H257" s="226">
        <v>0.92600000000000005</v>
      </c>
      <c r="I257" s="226">
        <v>0.13200000000000001</v>
      </c>
      <c r="J257" s="176"/>
      <c r="K257" s="177"/>
      <c r="L257" s="177"/>
      <c r="M257" s="177"/>
      <c r="N257" s="177"/>
      <c r="O257" s="177">
        <v>135</v>
      </c>
      <c r="P257" s="177"/>
      <c r="Q257" s="177"/>
      <c r="R257" s="177"/>
      <c r="S257" s="177"/>
      <c r="T257" s="178"/>
      <c r="U257" s="179"/>
      <c r="V257" s="177"/>
      <c r="W257" s="177"/>
      <c r="X257" s="177"/>
      <c r="Y257" s="177">
        <v>145</v>
      </c>
      <c r="Z257" s="177"/>
      <c r="AA257" s="177"/>
      <c r="AB257" s="180"/>
      <c r="AC257" s="177"/>
      <c r="AD257" s="181"/>
      <c r="AE257" s="181"/>
      <c r="AF257" s="62"/>
      <c r="AG257" s="62"/>
    </row>
    <row r="258" spans="1:33" x14ac:dyDescent="0.2">
      <c r="A258" s="227" t="s">
        <v>160</v>
      </c>
      <c r="B258" s="228">
        <v>255</v>
      </c>
      <c r="C258" s="229" t="s">
        <v>157</v>
      </c>
      <c r="D258" s="229" t="s">
        <v>98</v>
      </c>
      <c r="E258" s="229" t="s">
        <v>130</v>
      </c>
      <c r="F258" s="230">
        <v>35</v>
      </c>
      <c r="G258" s="231"/>
      <c r="H258" s="231">
        <v>0.66800000000000004</v>
      </c>
      <c r="I258" s="231">
        <v>0.122</v>
      </c>
      <c r="J258" s="176"/>
      <c r="K258" s="177"/>
      <c r="L258" s="177"/>
      <c r="M258" s="177"/>
      <c r="N258" s="177"/>
      <c r="O258" s="177">
        <v>155</v>
      </c>
      <c r="P258" s="177"/>
      <c r="Q258" s="177"/>
      <c r="R258" s="177"/>
      <c r="S258" s="177"/>
      <c r="T258" s="178"/>
      <c r="U258" s="179"/>
      <c r="V258" s="177"/>
      <c r="W258" s="177"/>
      <c r="X258" s="177"/>
      <c r="Y258" s="177">
        <v>170</v>
      </c>
      <c r="Z258" s="177"/>
      <c r="AA258" s="177"/>
      <c r="AB258" s="180"/>
      <c r="AC258" s="177"/>
      <c r="AD258" s="181"/>
      <c r="AE258" s="181"/>
      <c r="AF258" s="62"/>
      <c r="AG258" s="62"/>
    </row>
    <row r="259" spans="1:33" x14ac:dyDescent="0.2">
      <c r="A259" s="227" t="s">
        <v>160</v>
      </c>
      <c r="B259" s="228">
        <v>256</v>
      </c>
      <c r="C259" s="229" t="s">
        <v>157</v>
      </c>
      <c r="D259" s="229" t="s">
        <v>98</v>
      </c>
      <c r="E259" s="229" t="s">
        <v>131</v>
      </c>
      <c r="F259" s="230">
        <v>50</v>
      </c>
      <c r="G259" s="231"/>
      <c r="H259" s="231">
        <v>0.49299999999999999</v>
      </c>
      <c r="I259" s="231">
        <v>0.11600000000000001</v>
      </c>
      <c r="J259" s="176"/>
      <c r="K259" s="177"/>
      <c r="L259" s="177"/>
      <c r="M259" s="177"/>
      <c r="N259" s="177"/>
      <c r="O259" s="177">
        <v>190</v>
      </c>
      <c r="P259" s="177"/>
      <c r="Q259" s="177"/>
      <c r="R259" s="177"/>
      <c r="S259" s="177"/>
      <c r="T259" s="178"/>
      <c r="U259" s="179"/>
      <c r="V259" s="177"/>
      <c r="W259" s="177"/>
      <c r="X259" s="177"/>
      <c r="Y259" s="177">
        <v>200</v>
      </c>
      <c r="Z259" s="177"/>
      <c r="AA259" s="177"/>
      <c r="AB259" s="180"/>
      <c r="AC259" s="177"/>
      <c r="AD259" s="181"/>
      <c r="AE259" s="181"/>
      <c r="AF259" s="62"/>
      <c r="AG259" s="62"/>
    </row>
    <row r="260" spans="1:33" x14ac:dyDescent="0.2">
      <c r="A260" s="227" t="s">
        <v>160</v>
      </c>
      <c r="B260" s="228">
        <v>257</v>
      </c>
      <c r="C260" s="229" t="s">
        <v>157</v>
      </c>
      <c r="D260" s="229" t="s">
        <v>98</v>
      </c>
      <c r="E260" s="229" t="s">
        <v>132</v>
      </c>
      <c r="F260" s="230">
        <v>70</v>
      </c>
      <c r="G260" s="231"/>
      <c r="H260" s="231">
        <v>0.34100000000000003</v>
      </c>
      <c r="I260" s="231">
        <v>0.11</v>
      </c>
      <c r="J260" s="176"/>
      <c r="K260" s="177"/>
      <c r="L260" s="177"/>
      <c r="M260" s="177"/>
      <c r="N260" s="177"/>
      <c r="O260" s="177">
        <v>230</v>
      </c>
      <c r="P260" s="177"/>
      <c r="Q260" s="177"/>
      <c r="R260" s="177"/>
      <c r="S260" s="177"/>
      <c r="T260" s="178"/>
      <c r="U260" s="179"/>
      <c r="V260" s="177"/>
      <c r="W260" s="177"/>
      <c r="X260" s="177"/>
      <c r="Y260" s="177">
        <v>240</v>
      </c>
      <c r="Z260" s="177"/>
      <c r="AA260" s="177"/>
      <c r="AB260" s="180"/>
      <c r="AC260" s="177"/>
      <c r="AD260" s="181"/>
      <c r="AE260" s="181"/>
      <c r="AF260" s="62"/>
      <c r="AG260" s="62"/>
    </row>
    <row r="261" spans="1:33" x14ac:dyDescent="0.2">
      <c r="A261" s="227" t="s">
        <v>160</v>
      </c>
      <c r="B261" s="228">
        <v>258</v>
      </c>
      <c r="C261" s="229" t="s">
        <v>157</v>
      </c>
      <c r="D261" s="229" t="s">
        <v>98</v>
      </c>
      <c r="E261" s="229" t="s">
        <v>133</v>
      </c>
      <c r="F261" s="230">
        <v>95</v>
      </c>
      <c r="G261" s="231"/>
      <c r="H261" s="231">
        <v>0.246</v>
      </c>
      <c r="I261" s="231">
        <v>0.10100000000000001</v>
      </c>
      <c r="J261" s="176"/>
      <c r="K261" s="177"/>
      <c r="L261" s="177"/>
      <c r="M261" s="177"/>
      <c r="N261" s="177"/>
      <c r="O261" s="177">
        <v>280</v>
      </c>
      <c r="P261" s="177"/>
      <c r="Q261" s="177"/>
      <c r="R261" s="177"/>
      <c r="S261" s="177"/>
      <c r="T261" s="178"/>
      <c r="U261" s="179"/>
      <c r="V261" s="177"/>
      <c r="W261" s="177"/>
      <c r="X261" s="177"/>
      <c r="Y261" s="177">
        <v>290</v>
      </c>
      <c r="Z261" s="177"/>
      <c r="AA261" s="177"/>
      <c r="AB261" s="180"/>
      <c r="AC261" s="177"/>
      <c r="AD261" s="181"/>
      <c r="AE261" s="181"/>
      <c r="AF261" s="62"/>
      <c r="AG261" s="62"/>
    </row>
    <row r="262" spans="1:33" x14ac:dyDescent="0.2">
      <c r="A262" s="227" t="s">
        <v>160</v>
      </c>
      <c r="B262" s="228">
        <v>259</v>
      </c>
      <c r="C262" s="229" t="s">
        <v>157</v>
      </c>
      <c r="D262" s="229" t="s">
        <v>98</v>
      </c>
      <c r="E262" s="229" t="s">
        <v>134</v>
      </c>
      <c r="F262" s="230">
        <v>120</v>
      </c>
      <c r="G262" s="231"/>
      <c r="H262" s="231">
        <v>0.19500000000000001</v>
      </c>
      <c r="I262" s="231">
        <v>0.104</v>
      </c>
      <c r="J262" s="176"/>
      <c r="K262" s="177"/>
      <c r="L262" s="177"/>
      <c r="M262" s="177"/>
      <c r="N262" s="177"/>
      <c r="O262" s="177">
        <v>320</v>
      </c>
      <c r="P262" s="177"/>
      <c r="Q262" s="177"/>
      <c r="R262" s="177"/>
      <c r="S262" s="177"/>
      <c r="T262" s="178"/>
      <c r="U262" s="179"/>
      <c r="V262" s="177"/>
      <c r="W262" s="177"/>
      <c r="X262" s="177"/>
      <c r="Y262" s="177">
        <v>330</v>
      </c>
      <c r="Z262" s="177"/>
      <c r="AA262" s="177"/>
      <c r="AB262" s="180"/>
      <c r="AC262" s="177"/>
      <c r="AD262" s="181"/>
      <c r="AE262" s="181"/>
      <c r="AF262" s="62"/>
      <c r="AG262" s="62"/>
    </row>
    <row r="263" spans="1:33" x14ac:dyDescent="0.2">
      <c r="A263" s="227" t="s">
        <v>160</v>
      </c>
      <c r="B263" s="228">
        <v>260</v>
      </c>
      <c r="C263" s="229" t="s">
        <v>157</v>
      </c>
      <c r="D263" s="229" t="s">
        <v>98</v>
      </c>
      <c r="E263" s="229" t="s">
        <v>135</v>
      </c>
      <c r="F263" s="230">
        <v>150</v>
      </c>
      <c r="G263" s="231"/>
      <c r="H263" s="231">
        <v>0.158</v>
      </c>
      <c r="I263" s="231">
        <v>9.7600000000000006E-2</v>
      </c>
      <c r="J263" s="176"/>
      <c r="K263" s="177"/>
      <c r="L263" s="177"/>
      <c r="M263" s="177"/>
      <c r="N263" s="177"/>
      <c r="O263" s="177">
        <v>360</v>
      </c>
      <c r="P263" s="177"/>
      <c r="Q263" s="177"/>
      <c r="R263" s="177"/>
      <c r="S263" s="177"/>
      <c r="T263" s="178"/>
      <c r="U263" s="179"/>
      <c r="V263" s="177"/>
      <c r="W263" s="177"/>
      <c r="X263" s="177"/>
      <c r="Y263" s="177">
        <v>365</v>
      </c>
      <c r="Z263" s="177"/>
      <c r="AA263" s="177"/>
      <c r="AB263" s="180"/>
      <c r="AC263" s="177"/>
      <c r="AD263" s="181"/>
      <c r="AE263" s="181"/>
      <c r="AF263" s="62"/>
      <c r="AG263" s="62"/>
    </row>
    <row r="264" spans="1:33" x14ac:dyDescent="0.2">
      <c r="A264" s="227" t="s">
        <v>160</v>
      </c>
      <c r="B264" s="228">
        <v>261</v>
      </c>
      <c r="C264" s="229" t="s">
        <v>157</v>
      </c>
      <c r="D264" s="229" t="s">
        <v>98</v>
      </c>
      <c r="E264" s="229" t="s">
        <v>136</v>
      </c>
      <c r="F264" s="230">
        <v>185</v>
      </c>
      <c r="G264" s="231"/>
      <c r="H264" s="231">
        <v>0.126</v>
      </c>
      <c r="I264" s="231">
        <v>9.4600000000000004E-2</v>
      </c>
      <c r="J264" s="176"/>
      <c r="K264" s="177"/>
      <c r="L264" s="177"/>
      <c r="M264" s="177"/>
      <c r="N264" s="177"/>
      <c r="O264" s="177">
        <v>415</v>
      </c>
      <c r="P264" s="177"/>
      <c r="Q264" s="177"/>
      <c r="R264" s="177"/>
      <c r="S264" s="177"/>
      <c r="T264" s="178"/>
      <c r="U264" s="179"/>
      <c r="V264" s="177"/>
      <c r="W264" s="177"/>
      <c r="X264" s="177"/>
      <c r="Y264" s="177">
        <v>410</v>
      </c>
      <c r="Z264" s="177"/>
      <c r="AA264" s="177"/>
      <c r="AB264" s="180"/>
      <c r="AC264" s="177"/>
      <c r="AD264" s="181"/>
      <c r="AE264" s="181"/>
      <c r="AF264" s="62"/>
      <c r="AG264" s="62"/>
    </row>
    <row r="265" spans="1:33" x14ac:dyDescent="0.2">
      <c r="A265" s="227" t="s">
        <v>160</v>
      </c>
      <c r="B265" s="228">
        <v>262</v>
      </c>
      <c r="C265" s="229" t="s">
        <v>157</v>
      </c>
      <c r="D265" s="229" t="s">
        <v>98</v>
      </c>
      <c r="E265" s="229" t="s">
        <v>137</v>
      </c>
      <c r="F265" s="230">
        <v>240</v>
      </c>
      <c r="G265" s="231"/>
      <c r="H265" s="231">
        <v>9.6100000000000005E-2</v>
      </c>
      <c r="I265" s="231">
        <v>9.11E-2</v>
      </c>
      <c r="J265" s="176"/>
      <c r="K265" s="177"/>
      <c r="L265" s="177"/>
      <c r="M265" s="177"/>
      <c r="N265" s="177"/>
      <c r="O265" s="177">
        <v>485</v>
      </c>
      <c r="P265" s="177"/>
      <c r="Q265" s="177"/>
      <c r="R265" s="177"/>
      <c r="S265" s="177"/>
      <c r="T265" s="178"/>
      <c r="U265" s="179"/>
      <c r="V265" s="177"/>
      <c r="W265" s="177"/>
      <c r="X265" s="177"/>
      <c r="Y265" s="177">
        <v>475</v>
      </c>
      <c r="Z265" s="177"/>
      <c r="AA265" s="177"/>
      <c r="AB265" s="180"/>
      <c r="AC265" s="177"/>
      <c r="AD265" s="181"/>
      <c r="AE265" s="181"/>
      <c r="AF265" s="62"/>
      <c r="AG265" s="62"/>
    </row>
    <row r="266" spans="1:33" ht="13.5" thickBot="1" x14ac:dyDescent="0.25">
      <c r="A266" s="227" t="s">
        <v>160</v>
      </c>
      <c r="B266" s="228">
        <v>263</v>
      </c>
      <c r="C266" s="229" t="s">
        <v>157</v>
      </c>
      <c r="D266" s="229" t="s">
        <v>98</v>
      </c>
      <c r="E266" s="229" t="s">
        <v>138</v>
      </c>
      <c r="F266" s="230">
        <v>300</v>
      </c>
      <c r="G266" s="231"/>
      <c r="H266" s="231">
        <v>0.76600000000000001</v>
      </c>
      <c r="I266" s="231">
        <v>8.8300000000000003E-2</v>
      </c>
      <c r="J266" s="176"/>
      <c r="K266" s="177"/>
      <c r="L266" s="177"/>
      <c r="M266" s="177"/>
      <c r="N266" s="177"/>
      <c r="O266" s="177">
        <v>550</v>
      </c>
      <c r="P266" s="177"/>
      <c r="Q266" s="177"/>
      <c r="R266" s="177"/>
      <c r="S266" s="177"/>
      <c r="T266" s="178"/>
      <c r="U266" s="179"/>
      <c r="V266" s="177"/>
      <c r="W266" s="177"/>
      <c r="X266" s="177"/>
      <c r="Y266" s="177">
        <v>535</v>
      </c>
      <c r="Z266" s="177"/>
      <c r="AA266" s="177"/>
      <c r="AB266" s="180"/>
      <c r="AC266" s="177"/>
      <c r="AD266" s="181"/>
      <c r="AE266" s="181"/>
      <c r="AF266" s="62"/>
      <c r="AG266" s="62"/>
    </row>
    <row r="267" spans="1:33" ht="13.5" thickTop="1" x14ac:dyDescent="0.2">
      <c r="A267" s="233" t="s">
        <v>160</v>
      </c>
      <c r="B267" s="234">
        <v>264</v>
      </c>
      <c r="C267" s="235" t="s">
        <v>157</v>
      </c>
      <c r="D267" s="235" t="s">
        <v>155</v>
      </c>
      <c r="E267" s="235" t="s">
        <v>105</v>
      </c>
      <c r="F267" s="236">
        <v>25</v>
      </c>
      <c r="G267" s="237"/>
      <c r="H267" s="237">
        <v>1.1299999999999999</v>
      </c>
      <c r="I267" s="237">
        <v>0.245</v>
      </c>
      <c r="J267" s="176"/>
      <c r="K267" s="177"/>
      <c r="L267" s="177"/>
      <c r="M267" s="177"/>
      <c r="N267" s="177"/>
      <c r="O267" s="177"/>
      <c r="P267" s="177"/>
      <c r="Q267" s="177"/>
      <c r="R267" s="177"/>
      <c r="S267" s="177">
        <v>140</v>
      </c>
      <c r="T267" s="178"/>
      <c r="U267" s="179"/>
      <c r="V267" s="177"/>
      <c r="W267" s="177"/>
      <c r="X267" s="177"/>
      <c r="Y267" s="177"/>
      <c r="Z267" s="177"/>
      <c r="AA267" s="177"/>
      <c r="AB267" s="180">
        <v>132</v>
      </c>
      <c r="AC267" s="177"/>
      <c r="AD267" s="181"/>
      <c r="AE267" s="181"/>
      <c r="AF267" s="62"/>
      <c r="AG267" s="62"/>
    </row>
    <row r="268" spans="1:33" x14ac:dyDescent="0.2">
      <c r="A268" s="238" t="s">
        <v>160</v>
      </c>
      <c r="B268" s="239">
        <v>265</v>
      </c>
      <c r="C268" s="240" t="s">
        <v>157</v>
      </c>
      <c r="D268" s="240" t="s">
        <v>155</v>
      </c>
      <c r="E268" s="240" t="s">
        <v>106</v>
      </c>
      <c r="F268" s="241">
        <v>35</v>
      </c>
      <c r="G268" s="242"/>
      <c r="H268" s="242">
        <v>1.1120000000000001</v>
      </c>
      <c r="I268" s="242">
        <v>0.23499999999999999</v>
      </c>
      <c r="J268" s="176"/>
      <c r="K268" s="177"/>
      <c r="L268" s="177"/>
      <c r="M268" s="177"/>
      <c r="N268" s="177"/>
      <c r="O268" s="177"/>
      <c r="P268" s="177"/>
      <c r="Q268" s="177"/>
      <c r="R268" s="177"/>
      <c r="S268" s="177">
        <v>164</v>
      </c>
      <c r="T268" s="178"/>
      <c r="U268" s="179"/>
      <c r="V268" s="177"/>
      <c r="W268" s="177"/>
      <c r="X268" s="177"/>
      <c r="Y268" s="177"/>
      <c r="Z268" s="177"/>
      <c r="AA268" s="177"/>
      <c r="AB268" s="180">
        <v>156</v>
      </c>
      <c r="AC268" s="177"/>
      <c r="AD268" s="181"/>
      <c r="AE268" s="181"/>
      <c r="AF268" s="62"/>
      <c r="AG268" s="62"/>
    </row>
    <row r="269" spans="1:33" x14ac:dyDescent="0.2">
      <c r="A269" s="238" t="s">
        <v>160</v>
      </c>
      <c r="B269" s="239">
        <v>266</v>
      </c>
      <c r="C269" s="240" t="s">
        <v>157</v>
      </c>
      <c r="D269" s="240" t="s">
        <v>155</v>
      </c>
      <c r="E269" s="240" t="s">
        <v>107</v>
      </c>
      <c r="F269" s="241">
        <v>50</v>
      </c>
      <c r="G269" s="242"/>
      <c r="H269" s="242">
        <v>0.82099999999999995</v>
      </c>
      <c r="I269" s="242">
        <v>0.22600000000000001</v>
      </c>
      <c r="J269" s="176"/>
      <c r="K269" s="177"/>
      <c r="L269" s="177"/>
      <c r="M269" s="177"/>
      <c r="N269" s="177"/>
      <c r="O269" s="177"/>
      <c r="P269" s="177"/>
      <c r="Q269" s="177"/>
      <c r="R269" s="177"/>
      <c r="S269" s="177">
        <v>196</v>
      </c>
      <c r="T269" s="178"/>
      <c r="U269" s="179"/>
      <c r="V269" s="177"/>
      <c r="W269" s="177"/>
      <c r="X269" s="177"/>
      <c r="Y269" s="177"/>
      <c r="Z269" s="177"/>
      <c r="AA269" s="177"/>
      <c r="AB269" s="180">
        <v>184</v>
      </c>
      <c r="AC269" s="177"/>
      <c r="AD269" s="181"/>
      <c r="AE269" s="181"/>
      <c r="AF269" s="62"/>
      <c r="AG269" s="62"/>
    </row>
    <row r="270" spans="1:33" x14ac:dyDescent="0.2">
      <c r="A270" s="238" t="s">
        <v>160</v>
      </c>
      <c r="B270" s="239">
        <v>267</v>
      </c>
      <c r="C270" s="240" t="s">
        <v>157</v>
      </c>
      <c r="D270" s="240" t="s">
        <v>155</v>
      </c>
      <c r="E270" s="240" t="s">
        <v>108</v>
      </c>
      <c r="F270" s="241">
        <v>70</v>
      </c>
      <c r="G270" s="242"/>
      <c r="H270" s="242">
        <v>0.56699999999999995</v>
      </c>
      <c r="I270" s="242">
        <v>0.216</v>
      </c>
      <c r="J270" s="176"/>
      <c r="K270" s="177"/>
      <c r="L270" s="177"/>
      <c r="M270" s="177"/>
      <c r="N270" s="177"/>
      <c r="O270" s="177"/>
      <c r="P270" s="177"/>
      <c r="Q270" s="177"/>
      <c r="R270" s="177"/>
      <c r="S270" s="177">
        <v>244</v>
      </c>
      <c r="T270" s="178"/>
      <c r="U270" s="179"/>
      <c r="V270" s="177"/>
      <c r="W270" s="177"/>
      <c r="X270" s="177"/>
      <c r="Y270" s="177"/>
      <c r="Z270" s="177"/>
      <c r="AA270" s="177"/>
      <c r="AB270" s="180">
        <v>224</v>
      </c>
      <c r="AC270" s="177"/>
      <c r="AD270" s="181"/>
      <c r="AE270" s="181"/>
      <c r="AF270" s="62"/>
      <c r="AG270" s="62"/>
    </row>
    <row r="271" spans="1:33" x14ac:dyDescent="0.2">
      <c r="A271" s="238" t="s">
        <v>160</v>
      </c>
      <c r="B271" s="239">
        <v>268</v>
      </c>
      <c r="C271" s="240" t="s">
        <v>157</v>
      </c>
      <c r="D271" s="240" t="s">
        <v>155</v>
      </c>
      <c r="E271" s="240" t="s">
        <v>109</v>
      </c>
      <c r="F271" s="241">
        <v>95</v>
      </c>
      <c r="G271" s="242"/>
      <c r="H271" s="242">
        <v>0.41</v>
      </c>
      <c r="I271" s="242">
        <v>0.20599999999999999</v>
      </c>
      <c r="J271" s="176"/>
      <c r="K271" s="177"/>
      <c r="L271" s="177"/>
      <c r="M271" s="177"/>
      <c r="N271" s="177"/>
      <c r="O271" s="177"/>
      <c r="P271" s="177"/>
      <c r="Q271" s="177"/>
      <c r="R271" s="177"/>
      <c r="S271" s="177">
        <v>296</v>
      </c>
      <c r="T271" s="178"/>
      <c r="U271" s="179"/>
      <c r="V271" s="177"/>
      <c r="W271" s="177"/>
      <c r="X271" s="177"/>
      <c r="Y271" s="177"/>
      <c r="Z271" s="177"/>
      <c r="AA271" s="177"/>
      <c r="AB271" s="180">
        <v>268</v>
      </c>
      <c r="AC271" s="177"/>
      <c r="AD271" s="181"/>
      <c r="AE271" s="181"/>
      <c r="AF271" s="62"/>
      <c r="AG271" s="62"/>
    </row>
    <row r="272" spans="1:33" x14ac:dyDescent="0.2">
      <c r="A272" s="238" t="s">
        <v>160</v>
      </c>
      <c r="B272" s="239">
        <v>269</v>
      </c>
      <c r="C272" s="240" t="s">
        <v>157</v>
      </c>
      <c r="D272" s="240" t="s">
        <v>155</v>
      </c>
      <c r="E272" s="240" t="s">
        <v>110</v>
      </c>
      <c r="F272" s="241">
        <v>120</v>
      </c>
      <c r="G272" s="242"/>
      <c r="H272" s="242">
        <v>0.32400000000000001</v>
      </c>
      <c r="I272" s="242">
        <v>0.2</v>
      </c>
      <c r="J272" s="176"/>
      <c r="K272" s="177"/>
      <c r="L272" s="177"/>
      <c r="M272" s="177"/>
      <c r="N272" s="177"/>
      <c r="O272" s="177"/>
      <c r="P272" s="177"/>
      <c r="Q272" s="177"/>
      <c r="R272" s="177"/>
      <c r="S272" s="177">
        <v>340</v>
      </c>
      <c r="T272" s="178"/>
      <c r="U272" s="179"/>
      <c r="V272" s="177"/>
      <c r="W272" s="177"/>
      <c r="X272" s="177"/>
      <c r="Y272" s="177"/>
      <c r="Z272" s="177"/>
      <c r="AA272" s="177"/>
      <c r="AB272" s="180">
        <v>304</v>
      </c>
      <c r="AC272" s="177"/>
      <c r="AD272" s="181"/>
      <c r="AE272" s="181"/>
      <c r="AF272" s="62"/>
      <c r="AG272" s="62"/>
    </row>
    <row r="273" spans="1:33" x14ac:dyDescent="0.2">
      <c r="A273" s="238" t="s">
        <v>160</v>
      </c>
      <c r="B273" s="239">
        <v>270</v>
      </c>
      <c r="C273" s="240" t="s">
        <v>157</v>
      </c>
      <c r="D273" s="240" t="s">
        <v>155</v>
      </c>
      <c r="E273" s="240" t="s">
        <v>111</v>
      </c>
      <c r="F273" s="241">
        <v>150</v>
      </c>
      <c r="G273" s="242"/>
      <c r="H273" s="242">
        <v>0.26400000000000001</v>
      </c>
      <c r="I273" s="242">
        <v>0.19500000000000001</v>
      </c>
      <c r="J273" s="176"/>
      <c r="K273" s="177"/>
      <c r="L273" s="177"/>
      <c r="M273" s="177"/>
      <c r="N273" s="177"/>
      <c r="O273" s="177"/>
      <c r="P273" s="177"/>
      <c r="Q273" s="177"/>
      <c r="R273" s="177"/>
      <c r="S273" s="177">
        <v>380</v>
      </c>
      <c r="T273" s="178"/>
      <c r="U273" s="179"/>
      <c r="V273" s="177"/>
      <c r="W273" s="177"/>
      <c r="X273" s="177"/>
      <c r="Y273" s="177"/>
      <c r="Z273" s="177"/>
      <c r="AA273" s="177"/>
      <c r="AB273" s="180">
        <v>336</v>
      </c>
      <c r="AC273" s="177"/>
      <c r="AD273" s="181"/>
      <c r="AE273" s="181"/>
      <c r="AF273" s="62"/>
      <c r="AG273" s="62"/>
    </row>
    <row r="274" spans="1:33" x14ac:dyDescent="0.2">
      <c r="A274" s="238" t="s">
        <v>160</v>
      </c>
      <c r="B274" s="239">
        <v>271</v>
      </c>
      <c r="C274" s="240" t="s">
        <v>157</v>
      </c>
      <c r="D274" s="240" t="s">
        <v>155</v>
      </c>
      <c r="E274" s="240" t="s">
        <v>112</v>
      </c>
      <c r="F274" s="241">
        <v>185</v>
      </c>
      <c r="G274" s="242"/>
      <c r="H274" s="242">
        <v>0.21</v>
      </c>
      <c r="I274" s="242">
        <v>0.189</v>
      </c>
      <c r="J274" s="176"/>
      <c r="K274" s="177"/>
      <c r="L274" s="177"/>
      <c r="M274" s="177"/>
      <c r="N274" s="177"/>
      <c r="O274" s="177"/>
      <c r="P274" s="177"/>
      <c r="Q274" s="177"/>
      <c r="R274" s="177"/>
      <c r="S274" s="177">
        <v>436</v>
      </c>
      <c r="T274" s="178"/>
      <c r="U274" s="179"/>
      <c r="V274" s="177"/>
      <c r="W274" s="177"/>
      <c r="X274" s="177"/>
      <c r="Y274" s="177"/>
      <c r="Z274" s="177"/>
      <c r="AA274" s="177"/>
      <c r="AB274" s="180">
        <v>376</v>
      </c>
      <c r="AC274" s="177"/>
      <c r="AD274" s="181"/>
      <c r="AE274" s="181"/>
      <c r="AF274" s="62"/>
      <c r="AG274" s="62"/>
    </row>
    <row r="275" spans="1:33" x14ac:dyDescent="0.2">
      <c r="A275" s="238" t="s">
        <v>160</v>
      </c>
      <c r="B275" s="239">
        <v>272</v>
      </c>
      <c r="C275" s="240" t="s">
        <v>157</v>
      </c>
      <c r="D275" s="240" t="s">
        <v>155</v>
      </c>
      <c r="E275" s="240" t="s">
        <v>113</v>
      </c>
      <c r="F275" s="241">
        <v>240</v>
      </c>
      <c r="G275" s="242"/>
      <c r="H275" s="242">
        <v>0.16</v>
      </c>
      <c r="I275" s="242">
        <v>0.182</v>
      </c>
      <c r="J275" s="176"/>
      <c r="K275" s="177"/>
      <c r="L275" s="177"/>
      <c r="M275" s="177"/>
      <c r="N275" s="177"/>
      <c r="O275" s="177"/>
      <c r="P275" s="177"/>
      <c r="Q275" s="177"/>
      <c r="R275" s="177"/>
      <c r="S275" s="177">
        <v>512</v>
      </c>
      <c r="T275" s="178"/>
      <c r="U275" s="179"/>
      <c r="V275" s="177"/>
      <c r="W275" s="177"/>
      <c r="X275" s="177"/>
      <c r="Y275" s="177"/>
      <c r="Z275" s="177"/>
      <c r="AA275" s="177"/>
      <c r="AB275" s="180">
        <v>432</v>
      </c>
      <c r="AC275" s="177"/>
      <c r="AD275" s="181"/>
      <c r="AE275" s="181"/>
      <c r="AF275" s="62"/>
      <c r="AG275" s="62"/>
    </row>
    <row r="276" spans="1:33" ht="13.5" thickBot="1" x14ac:dyDescent="0.25">
      <c r="A276" s="238" t="s">
        <v>160</v>
      </c>
      <c r="B276" s="243">
        <v>273</v>
      </c>
      <c r="C276" s="240" t="s">
        <v>157</v>
      </c>
      <c r="D276" s="240" t="s">
        <v>155</v>
      </c>
      <c r="E276" s="240" t="s">
        <v>114</v>
      </c>
      <c r="F276" s="241">
        <v>300</v>
      </c>
      <c r="G276" s="242"/>
      <c r="H276" s="242">
        <v>0.128</v>
      </c>
      <c r="I276" s="242">
        <v>0.17599999999999999</v>
      </c>
      <c r="J276" s="176"/>
      <c r="K276" s="177"/>
      <c r="L276" s="177"/>
      <c r="M276" s="177"/>
      <c r="N276" s="177"/>
      <c r="O276" s="177"/>
      <c r="P276" s="177"/>
      <c r="Q276" s="177"/>
      <c r="R276" s="177"/>
      <c r="S276" s="177">
        <v>584</v>
      </c>
      <c r="T276" s="178"/>
      <c r="U276" s="179"/>
      <c r="V276" s="177"/>
      <c r="W276" s="177"/>
      <c r="X276" s="177"/>
      <c r="Y276" s="177"/>
      <c r="Z276" s="177"/>
      <c r="AA276" s="177"/>
      <c r="AB276" s="180">
        <v>488</v>
      </c>
      <c r="AC276" s="177"/>
      <c r="AD276" s="181"/>
      <c r="AE276" s="181"/>
      <c r="AF276" s="62"/>
      <c r="AG276" s="62"/>
    </row>
    <row r="277" spans="1:33" ht="13.5" thickTop="1" x14ac:dyDescent="0.2">
      <c r="A277" s="233" t="s">
        <v>160</v>
      </c>
      <c r="B277" s="244">
        <v>274</v>
      </c>
      <c r="C277" s="235" t="s">
        <v>157</v>
      </c>
      <c r="D277" s="235" t="s">
        <v>155</v>
      </c>
      <c r="E277" s="235" t="s">
        <v>129</v>
      </c>
      <c r="F277" s="236">
        <v>25</v>
      </c>
      <c r="G277" s="237"/>
      <c r="H277" s="237">
        <v>1.1299999999999999</v>
      </c>
      <c r="I277" s="237">
        <v>0.13200000000000001</v>
      </c>
      <c r="J277" s="176"/>
      <c r="K277" s="177"/>
      <c r="L277" s="177"/>
      <c r="M277" s="177"/>
      <c r="N277" s="177"/>
      <c r="O277" s="177">
        <v>108</v>
      </c>
      <c r="P277" s="177"/>
      <c r="Q277" s="177"/>
      <c r="R277" s="177"/>
      <c r="S277" s="177"/>
      <c r="T277" s="178"/>
      <c r="U277" s="179"/>
      <c r="V277" s="177"/>
      <c r="W277" s="177"/>
      <c r="X277" s="177"/>
      <c r="Y277" s="177">
        <v>116</v>
      </c>
      <c r="Z277" s="177"/>
      <c r="AA277" s="177"/>
      <c r="AB277" s="180"/>
      <c r="AC277" s="177"/>
      <c r="AD277" s="181"/>
      <c r="AE277" s="181"/>
      <c r="AF277" s="62"/>
      <c r="AG277" s="62"/>
    </row>
    <row r="278" spans="1:33" x14ac:dyDescent="0.2">
      <c r="A278" s="238" t="s">
        <v>160</v>
      </c>
      <c r="B278" s="239">
        <v>275</v>
      </c>
      <c r="C278" s="240" t="s">
        <v>157</v>
      </c>
      <c r="D278" s="240" t="s">
        <v>155</v>
      </c>
      <c r="E278" s="240" t="s">
        <v>130</v>
      </c>
      <c r="F278" s="241">
        <v>35</v>
      </c>
      <c r="G278" s="242"/>
      <c r="H278" s="242">
        <v>1.1120000000000001</v>
      </c>
      <c r="I278" s="242">
        <v>0.122</v>
      </c>
      <c r="J278" s="176"/>
      <c r="K278" s="177"/>
      <c r="L278" s="177"/>
      <c r="M278" s="177"/>
      <c r="N278" s="177"/>
      <c r="O278" s="177">
        <v>124</v>
      </c>
      <c r="P278" s="177"/>
      <c r="Q278" s="177"/>
      <c r="R278" s="177"/>
      <c r="S278" s="177"/>
      <c r="T278" s="178"/>
      <c r="U278" s="179"/>
      <c r="V278" s="177"/>
      <c r="W278" s="177"/>
      <c r="X278" s="177"/>
      <c r="Y278" s="177">
        <v>136</v>
      </c>
      <c r="Z278" s="177"/>
      <c r="AA278" s="177"/>
      <c r="AB278" s="180"/>
      <c r="AC278" s="177"/>
      <c r="AD278" s="181"/>
      <c r="AE278" s="181"/>
      <c r="AF278" s="62"/>
      <c r="AG278" s="62"/>
    </row>
    <row r="279" spans="1:33" x14ac:dyDescent="0.2">
      <c r="A279" s="238" t="s">
        <v>160</v>
      </c>
      <c r="B279" s="239">
        <v>276</v>
      </c>
      <c r="C279" s="240" t="s">
        <v>157</v>
      </c>
      <c r="D279" s="240" t="s">
        <v>155</v>
      </c>
      <c r="E279" s="240" t="s">
        <v>131</v>
      </c>
      <c r="F279" s="241">
        <v>50</v>
      </c>
      <c r="G279" s="242"/>
      <c r="H279" s="242">
        <v>0.82099999999999995</v>
      </c>
      <c r="I279" s="242">
        <v>0.11600000000000001</v>
      </c>
      <c r="J279" s="176"/>
      <c r="K279" s="177"/>
      <c r="L279" s="177"/>
      <c r="M279" s="177"/>
      <c r="N279" s="177"/>
      <c r="O279" s="177">
        <v>152</v>
      </c>
      <c r="P279" s="177"/>
      <c r="Q279" s="177"/>
      <c r="R279" s="177"/>
      <c r="S279" s="177"/>
      <c r="T279" s="178"/>
      <c r="U279" s="179"/>
      <c r="V279" s="177"/>
      <c r="W279" s="177"/>
      <c r="X279" s="177"/>
      <c r="Y279" s="177">
        <v>160</v>
      </c>
      <c r="Z279" s="177"/>
      <c r="AA279" s="177"/>
      <c r="AB279" s="180"/>
      <c r="AC279" s="177"/>
      <c r="AD279" s="181"/>
      <c r="AE279" s="181"/>
      <c r="AF279" s="62"/>
      <c r="AG279" s="62"/>
    </row>
    <row r="280" spans="1:33" x14ac:dyDescent="0.2">
      <c r="A280" s="238" t="s">
        <v>160</v>
      </c>
      <c r="B280" s="239">
        <v>277</v>
      </c>
      <c r="C280" s="240" t="s">
        <v>157</v>
      </c>
      <c r="D280" s="240" t="s">
        <v>155</v>
      </c>
      <c r="E280" s="240" t="s">
        <v>132</v>
      </c>
      <c r="F280" s="241">
        <v>70</v>
      </c>
      <c r="G280" s="242"/>
      <c r="H280" s="242">
        <v>0.56699999999999995</v>
      </c>
      <c r="I280" s="242">
        <v>0.11</v>
      </c>
      <c r="J280" s="176"/>
      <c r="K280" s="177"/>
      <c r="L280" s="177"/>
      <c r="M280" s="177"/>
      <c r="N280" s="177"/>
      <c r="O280" s="177">
        <v>184</v>
      </c>
      <c r="P280" s="177"/>
      <c r="Q280" s="177"/>
      <c r="R280" s="177"/>
      <c r="S280" s="177"/>
      <c r="T280" s="178"/>
      <c r="U280" s="179"/>
      <c r="V280" s="177"/>
      <c r="W280" s="177"/>
      <c r="X280" s="177"/>
      <c r="Y280" s="177">
        <v>192</v>
      </c>
      <c r="Z280" s="177"/>
      <c r="AA280" s="177"/>
      <c r="AB280" s="180"/>
      <c r="AC280" s="177"/>
      <c r="AD280" s="181"/>
      <c r="AE280" s="181"/>
      <c r="AF280" s="62"/>
      <c r="AG280" s="62"/>
    </row>
    <row r="281" spans="1:33" x14ac:dyDescent="0.2">
      <c r="A281" s="238" t="s">
        <v>160</v>
      </c>
      <c r="B281" s="239">
        <v>278</v>
      </c>
      <c r="C281" s="240" t="s">
        <v>157</v>
      </c>
      <c r="D281" s="240" t="s">
        <v>155</v>
      </c>
      <c r="E281" s="240" t="s">
        <v>133</v>
      </c>
      <c r="F281" s="241">
        <v>95</v>
      </c>
      <c r="G281" s="242"/>
      <c r="H281" s="242">
        <v>0.41</v>
      </c>
      <c r="I281" s="242">
        <v>0.104</v>
      </c>
      <c r="J281" s="176"/>
      <c r="K281" s="177"/>
      <c r="L281" s="177"/>
      <c r="M281" s="177"/>
      <c r="N281" s="177"/>
      <c r="O281" s="177">
        <v>224</v>
      </c>
      <c r="P281" s="177"/>
      <c r="Q281" s="177"/>
      <c r="R281" s="177"/>
      <c r="S281" s="177"/>
      <c r="T281" s="178"/>
      <c r="U281" s="179"/>
      <c r="V281" s="177"/>
      <c r="W281" s="177"/>
      <c r="X281" s="177"/>
      <c r="Y281" s="177">
        <v>232</v>
      </c>
      <c r="Z281" s="177"/>
      <c r="AA281" s="177"/>
      <c r="AB281" s="180"/>
      <c r="AC281" s="177"/>
      <c r="AD281" s="181"/>
      <c r="AE281" s="181"/>
      <c r="AF281" s="62"/>
      <c r="AG281" s="62"/>
    </row>
    <row r="282" spans="1:33" x14ac:dyDescent="0.2">
      <c r="A282" s="238" t="s">
        <v>160</v>
      </c>
      <c r="B282" s="239">
        <v>279</v>
      </c>
      <c r="C282" s="240" t="s">
        <v>157</v>
      </c>
      <c r="D282" s="240" t="s">
        <v>155</v>
      </c>
      <c r="E282" s="240" t="s">
        <v>134</v>
      </c>
      <c r="F282" s="241">
        <v>120</v>
      </c>
      <c r="G282" s="242"/>
      <c r="H282" s="242">
        <v>0.32400000000000001</v>
      </c>
      <c r="I282" s="242">
        <v>0.10100000000000001</v>
      </c>
      <c r="J282" s="176"/>
      <c r="K282" s="177"/>
      <c r="L282" s="177"/>
      <c r="M282" s="177"/>
      <c r="N282" s="177"/>
      <c r="O282" s="177">
        <v>256</v>
      </c>
      <c r="P282" s="177"/>
      <c r="Q282" s="177"/>
      <c r="R282" s="177"/>
      <c r="S282" s="177"/>
      <c r="T282" s="178"/>
      <c r="U282" s="179"/>
      <c r="V282" s="177"/>
      <c r="W282" s="177"/>
      <c r="X282" s="177"/>
      <c r="Y282" s="177">
        <v>264</v>
      </c>
      <c r="Z282" s="177"/>
      <c r="AA282" s="177"/>
      <c r="AB282" s="180"/>
      <c r="AC282" s="177"/>
      <c r="AD282" s="181"/>
      <c r="AE282" s="181"/>
      <c r="AF282" s="62"/>
      <c r="AG282" s="62"/>
    </row>
    <row r="283" spans="1:33" x14ac:dyDescent="0.2">
      <c r="A283" s="238" t="s">
        <v>160</v>
      </c>
      <c r="B283" s="239">
        <v>280</v>
      </c>
      <c r="C283" s="240" t="s">
        <v>157</v>
      </c>
      <c r="D283" s="240" t="s">
        <v>155</v>
      </c>
      <c r="E283" s="240" t="s">
        <v>135</v>
      </c>
      <c r="F283" s="241">
        <v>150</v>
      </c>
      <c r="G283" s="242"/>
      <c r="H283" s="242">
        <v>0.26400000000000001</v>
      </c>
      <c r="I283" s="242">
        <v>9.7600000000000006E-2</v>
      </c>
      <c r="J283" s="176"/>
      <c r="K283" s="177"/>
      <c r="L283" s="177"/>
      <c r="M283" s="177"/>
      <c r="N283" s="177"/>
      <c r="O283" s="177">
        <v>288</v>
      </c>
      <c r="P283" s="177"/>
      <c r="Q283" s="177"/>
      <c r="R283" s="177"/>
      <c r="S283" s="177"/>
      <c r="T283" s="178"/>
      <c r="U283" s="179"/>
      <c r="V283" s="177"/>
      <c r="W283" s="177"/>
      <c r="X283" s="177"/>
      <c r="Y283" s="177">
        <v>292</v>
      </c>
      <c r="Z283" s="177"/>
      <c r="AA283" s="177"/>
      <c r="AB283" s="180"/>
      <c r="AC283" s="177"/>
      <c r="AD283" s="181"/>
      <c r="AE283" s="181"/>
      <c r="AF283" s="62"/>
      <c r="AG283" s="62"/>
    </row>
    <row r="284" spans="1:33" x14ac:dyDescent="0.2">
      <c r="A284" s="238" t="s">
        <v>160</v>
      </c>
      <c r="B284" s="239">
        <v>281</v>
      </c>
      <c r="C284" s="240" t="s">
        <v>157</v>
      </c>
      <c r="D284" s="240" t="s">
        <v>155</v>
      </c>
      <c r="E284" s="240" t="s">
        <v>136</v>
      </c>
      <c r="F284" s="241">
        <v>185</v>
      </c>
      <c r="G284" s="242"/>
      <c r="H284" s="242">
        <v>0.21</v>
      </c>
      <c r="I284" s="242">
        <v>9.4600000000000004E-2</v>
      </c>
      <c r="J284" s="176"/>
      <c r="K284" s="177"/>
      <c r="L284" s="177"/>
      <c r="M284" s="177"/>
      <c r="N284" s="177"/>
      <c r="O284" s="177">
        <v>332</v>
      </c>
      <c r="P284" s="177"/>
      <c r="Q284" s="177"/>
      <c r="R284" s="177"/>
      <c r="S284" s="177"/>
      <c r="T284" s="178"/>
      <c r="U284" s="179"/>
      <c r="V284" s="177"/>
      <c r="W284" s="177"/>
      <c r="X284" s="177"/>
      <c r="Y284" s="177">
        <v>328</v>
      </c>
      <c r="Z284" s="177"/>
      <c r="AA284" s="177"/>
      <c r="AB284" s="180"/>
      <c r="AC284" s="177"/>
      <c r="AD284" s="181"/>
      <c r="AE284" s="181"/>
      <c r="AF284" s="62"/>
      <c r="AG284" s="62"/>
    </row>
    <row r="285" spans="1:33" x14ac:dyDescent="0.2">
      <c r="A285" s="238" t="s">
        <v>160</v>
      </c>
      <c r="B285" s="239">
        <v>282</v>
      </c>
      <c r="C285" s="240" t="s">
        <v>157</v>
      </c>
      <c r="D285" s="240" t="s">
        <v>155</v>
      </c>
      <c r="E285" s="240" t="s">
        <v>137</v>
      </c>
      <c r="F285" s="241">
        <v>240</v>
      </c>
      <c r="G285" s="242"/>
      <c r="H285" s="242">
        <v>0.16</v>
      </c>
      <c r="I285" s="242">
        <v>9.11E-2</v>
      </c>
      <c r="J285" s="176"/>
      <c r="K285" s="177"/>
      <c r="L285" s="177"/>
      <c r="M285" s="177"/>
      <c r="N285" s="177"/>
      <c r="O285" s="177">
        <v>388</v>
      </c>
      <c r="P285" s="177"/>
      <c r="Q285" s="177"/>
      <c r="R285" s="177"/>
      <c r="S285" s="177"/>
      <c r="T285" s="178"/>
      <c r="U285" s="179"/>
      <c r="V285" s="177"/>
      <c r="W285" s="177"/>
      <c r="X285" s="177"/>
      <c r="Y285" s="177">
        <v>380</v>
      </c>
      <c r="Z285" s="177"/>
      <c r="AA285" s="177"/>
      <c r="AB285" s="180"/>
      <c r="AC285" s="177"/>
      <c r="AD285" s="181"/>
      <c r="AE285" s="181"/>
      <c r="AF285" s="62"/>
      <c r="AG285" s="62"/>
    </row>
    <row r="286" spans="1:33" ht="13.5" thickBot="1" x14ac:dyDescent="0.25">
      <c r="A286" s="238" t="s">
        <v>160</v>
      </c>
      <c r="B286" s="243">
        <v>283</v>
      </c>
      <c r="C286" s="240" t="s">
        <v>157</v>
      </c>
      <c r="D286" s="240" t="s">
        <v>155</v>
      </c>
      <c r="E286" s="240" t="s">
        <v>138</v>
      </c>
      <c r="F286" s="241">
        <v>300</v>
      </c>
      <c r="G286" s="242"/>
      <c r="H286" s="242">
        <v>0.128</v>
      </c>
      <c r="I286" s="242">
        <v>8.8300000000000003E-2</v>
      </c>
      <c r="J286" s="176"/>
      <c r="K286" s="177"/>
      <c r="L286" s="177"/>
      <c r="M286" s="177"/>
      <c r="N286" s="177"/>
      <c r="O286" s="177">
        <v>440</v>
      </c>
      <c r="P286" s="177"/>
      <c r="Q286" s="177"/>
      <c r="R286" s="177"/>
      <c r="S286" s="177"/>
      <c r="T286" s="178"/>
      <c r="U286" s="179"/>
      <c r="V286" s="177"/>
      <c r="W286" s="177"/>
      <c r="X286" s="177"/>
      <c r="Y286" s="177">
        <v>428</v>
      </c>
      <c r="Z286" s="177"/>
      <c r="AA286" s="177"/>
      <c r="AB286" s="180"/>
      <c r="AC286" s="177"/>
      <c r="AD286" s="181"/>
      <c r="AE286" s="181"/>
      <c r="AF286" s="62"/>
      <c r="AG286" s="62"/>
    </row>
    <row r="287" spans="1:33" ht="13.5" thickTop="1" x14ac:dyDescent="0.2">
      <c r="A287" s="245" t="s">
        <v>161</v>
      </c>
      <c r="B287" s="246">
        <v>284</v>
      </c>
      <c r="C287" s="246" t="s">
        <v>157</v>
      </c>
      <c r="D287" s="246" t="s">
        <v>98</v>
      </c>
      <c r="E287" s="246" t="s">
        <v>107</v>
      </c>
      <c r="F287" s="247">
        <v>50</v>
      </c>
      <c r="G287" s="248"/>
      <c r="H287" s="248">
        <v>0.49299999999999999</v>
      </c>
      <c r="I287" s="248">
        <v>0.20399999999999999</v>
      </c>
      <c r="J287" s="176"/>
      <c r="K287" s="177"/>
      <c r="L287" s="177"/>
      <c r="M287" s="177"/>
      <c r="N287" s="177"/>
      <c r="O287" s="177"/>
      <c r="P287" s="177"/>
      <c r="Q287" s="177"/>
      <c r="R287" s="177"/>
      <c r="S287" s="177">
        <v>266</v>
      </c>
      <c r="T287" s="178"/>
      <c r="U287" s="179"/>
      <c r="V287" s="177"/>
      <c r="W287" s="177"/>
      <c r="X287" s="177"/>
      <c r="Y287" s="177"/>
      <c r="Z287" s="177"/>
      <c r="AA287" s="177"/>
      <c r="AB287" s="180">
        <v>228</v>
      </c>
      <c r="AC287" s="177"/>
      <c r="AD287" s="181"/>
      <c r="AE287" s="181"/>
    </row>
    <row r="288" spans="1:33" x14ac:dyDescent="0.2">
      <c r="A288" s="249" t="s">
        <v>161</v>
      </c>
      <c r="B288" s="250">
        <v>285</v>
      </c>
      <c r="C288" s="250" t="s">
        <v>157</v>
      </c>
      <c r="D288" s="250" t="s">
        <v>98</v>
      </c>
      <c r="E288" s="250" t="s">
        <v>108</v>
      </c>
      <c r="F288" s="251">
        <v>70</v>
      </c>
      <c r="G288" s="252"/>
      <c r="H288" s="252">
        <v>0.34200000000000003</v>
      </c>
      <c r="I288" s="252">
        <v>0.19600000000000001</v>
      </c>
      <c r="J288" s="176"/>
      <c r="K288" s="177"/>
      <c r="L288" s="177"/>
      <c r="M288" s="177"/>
      <c r="N288" s="177"/>
      <c r="O288" s="177"/>
      <c r="P288" s="177"/>
      <c r="Q288" s="177"/>
      <c r="R288" s="177"/>
      <c r="S288" s="177">
        <v>281</v>
      </c>
      <c r="T288" s="178"/>
      <c r="U288" s="179"/>
      <c r="V288" s="177"/>
      <c r="W288" s="177"/>
      <c r="X288" s="177"/>
      <c r="Y288" s="177"/>
      <c r="Z288" s="177"/>
      <c r="AA288" s="177"/>
      <c r="AB288" s="180">
        <v>278</v>
      </c>
      <c r="AC288" s="177"/>
      <c r="AD288" s="181"/>
      <c r="AE288" s="181"/>
    </row>
    <row r="289" spans="1:31" x14ac:dyDescent="0.2">
      <c r="A289" s="249" t="s">
        <v>161</v>
      </c>
      <c r="B289" s="250">
        <v>286</v>
      </c>
      <c r="C289" s="250" t="s">
        <v>157</v>
      </c>
      <c r="D289" s="250" t="s">
        <v>98</v>
      </c>
      <c r="E289" s="250" t="s">
        <v>109</v>
      </c>
      <c r="F289" s="251">
        <v>95</v>
      </c>
      <c r="G289" s="252"/>
      <c r="H289" s="252">
        <v>0.246</v>
      </c>
      <c r="I289" s="252">
        <v>0.189</v>
      </c>
      <c r="J289" s="176"/>
      <c r="K289" s="177"/>
      <c r="L289" s="177"/>
      <c r="M289" s="177"/>
      <c r="N289" s="177"/>
      <c r="O289" s="177"/>
      <c r="P289" s="177"/>
      <c r="Q289" s="177"/>
      <c r="R289" s="177"/>
      <c r="S289" s="177">
        <v>343</v>
      </c>
      <c r="T289" s="178"/>
      <c r="U289" s="179"/>
      <c r="V289" s="177"/>
      <c r="W289" s="177"/>
      <c r="X289" s="177"/>
      <c r="Y289" s="177"/>
      <c r="Z289" s="177"/>
      <c r="AA289" s="177"/>
      <c r="AB289" s="180">
        <v>333</v>
      </c>
      <c r="AC289" s="177"/>
      <c r="AD289" s="181"/>
      <c r="AE289" s="181"/>
    </row>
    <row r="290" spans="1:31" x14ac:dyDescent="0.2">
      <c r="A290" s="249" t="s">
        <v>161</v>
      </c>
      <c r="B290" s="250">
        <v>287</v>
      </c>
      <c r="C290" s="250" t="s">
        <v>157</v>
      </c>
      <c r="D290" s="250" t="s">
        <v>98</v>
      </c>
      <c r="E290" s="250" t="s">
        <v>110</v>
      </c>
      <c r="F290" s="251">
        <v>120</v>
      </c>
      <c r="G290" s="252"/>
      <c r="H290" s="252">
        <v>0.19500000000000001</v>
      </c>
      <c r="I290" s="252">
        <v>0.184</v>
      </c>
      <c r="J290" s="176"/>
      <c r="K290" s="177"/>
      <c r="L290" s="177"/>
      <c r="M290" s="177"/>
      <c r="N290" s="177"/>
      <c r="O290" s="177"/>
      <c r="P290" s="177"/>
      <c r="Q290" s="177"/>
      <c r="R290" s="177"/>
      <c r="S290" s="177">
        <v>395</v>
      </c>
      <c r="T290" s="178"/>
      <c r="U290" s="179"/>
      <c r="V290" s="177"/>
      <c r="W290" s="177"/>
      <c r="X290" s="177"/>
      <c r="Y290" s="177"/>
      <c r="Z290" s="177"/>
      <c r="AA290" s="177"/>
      <c r="AB290" s="180">
        <v>378</v>
      </c>
      <c r="AC290" s="177"/>
      <c r="AD290" s="181"/>
      <c r="AE290" s="181"/>
    </row>
    <row r="291" spans="1:31" x14ac:dyDescent="0.2">
      <c r="A291" s="249" t="s">
        <v>161</v>
      </c>
      <c r="B291" s="250">
        <v>288</v>
      </c>
      <c r="C291" s="250" t="s">
        <v>157</v>
      </c>
      <c r="D291" s="250" t="s">
        <v>98</v>
      </c>
      <c r="E291" s="250" t="s">
        <v>111</v>
      </c>
      <c r="F291" s="251">
        <v>150</v>
      </c>
      <c r="G291" s="252"/>
      <c r="H291" s="252">
        <v>0.16</v>
      </c>
      <c r="I291" s="252">
        <v>0.18</v>
      </c>
      <c r="J291" s="176"/>
      <c r="K291" s="177"/>
      <c r="L291" s="177"/>
      <c r="M291" s="177"/>
      <c r="N291" s="177"/>
      <c r="O291" s="177"/>
      <c r="P291" s="177"/>
      <c r="Q291" s="177"/>
      <c r="R291" s="177"/>
      <c r="S291" s="177">
        <v>449</v>
      </c>
      <c r="T291" s="178"/>
      <c r="U291" s="179"/>
      <c r="V291" s="177"/>
      <c r="W291" s="177"/>
      <c r="X291" s="177"/>
      <c r="Y291" s="177"/>
      <c r="Z291" s="177"/>
      <c r="AA291" s="177"/>
      <c r="AB291" s="180">
        <v>425</v>
      </c>
      <c r="AC291" s="177"/>
      <c r="AD291" s="181"/>
      <c r="AE291" s="181"/>
    </row>
    <row r="292" spans="1:31" x14ac:dyDescent="0.2">
      <c r="A292" s="249" t="s">
        <v>161</v>
      </c>
      <c r="B292" s="250">
        <v>289</v>
      </c>
      <c r="C292" s="250" t="s">
        <v>157</v>
      </c>
      <c r="D292" s="250" t="s">
        <v>98</v>
      </c>
      <c r="E292" s="250" t="s">
        <v>112</v>
      </c>
      <c r="F292" s="251">
        <v>185</v>
      </c>
      <c r="G292" s="252"/>
      <c r="H292" s="252">
        <v>0.128</v>
      </c>
      <c r="I292" s="252">
        <v>0.17599999999999999</v>
      </c>
      <c r="J292" s="176"/>
      <c r="K292" s="177"/>
      <c r="L292" s="177"/>
      <c r="M292" s="177"/>
      <c r="N292" s="177"/>
      <c r="O292" s="177"/>
      <c r="P292" s="177"/>
      <c r="Q292" s="177"/>
      <c r="R292" s="177"/>
      <c r="S292" s="177">
        <v>516</v>
      </c>
      <c r="T292" s="178"/>
      <c r="U292" s="179"/>
      <c r="V292" s="177"/>
      <c r="W292" s="177"/>
      <c r="X292" s="177"/>
      <c r="Y292" s="177"/>
      <c r="Z292" s="177"/>
      <c r="AA292" s="177"/>
      <c r="AB292" s="180">
        <v>481</v>
      </c>
      <c r="AC292" s="177"/>
      <c r="AD292" s="181"/>
      <c r="AE292" s="181"/>
    </row>
    <row r="293" spans="1:31" x14ac:dyDescent="0.2">
      <c r="A293" s="249" t="s">
        <v>161</v>
      </c>
      <c r="B293" s="250">
        <v>290</v>
      </c>
      <c r="C293" s="250" t="s">
        <v>157</v>
      </c>
      <c r="D293" s="250" t="s">
        <v>98</v>
      </c>
      <c r="E293" s="250" t="s">
        <v>113</v>
      </c>
      <c r="F293" s="251">
        <v>240</v>
      </c>
      <c r="G293" s="252"/>
      <c r="H293" s="252">
        <v>9.8500000000000004E-2</v>
      </c>
      <c r="I293" s="252">
        <v>0.17100000000000001</v>
      </c>
      <c r="J293" s="176"/>
      <c r="K293" s="177"/>
      <c r="L293" s="177"/>
      <c r="M293" s="177"/>
      <c r="N293" s="177"/>
      <c r="O293" s="177"/>
      <c r="P293" s="177"/>
      <c r="Q293" s="177"/>
      <c r="R293" s="177"/>
      <c r="S293" s="177">
        <v>609</v>
      </c>
      <c r="T293" s="178"/>
      <c r="U293" s="179"/>
      <c r="V293" s="177"/>
      <c r="W293" s="177"/>
      <c r="X293" s="177"/>
      <c r="Y293" s="177"/>
      <c r="Z293" s="177"/>
      <c r="AA293" s="177"/>
      <c r="AB293" s="180">
        <v>558</v>
      </c>
      <c r="AC293" s="177"/>
      <c r="AD293" s="181"/>
      <c r="AE293" s="181"/>
    </row>
    <row r="294" spans="1:31" x14ac:dyDescent="0.2">
      <c r="A294" s="249" t="s">
        <v>161</v>
      </c>
      <c r="B294" s="250">
        <v>291</v>
      </c>
      <c r="C294" s="250" t="s">
        <v>157</v>
      </c>
      <c r="D294" s="250" t="s">
        <v>98</v>
      </c>
      <c r="E294" s="250" t="s">
        <v>114</v>
      </c>
      <c r="F294" s="251">
        <v>300</v>
      </c>
      <c r="G294" s="252"/>
      <c r="H294" s="252">
        <v>7.9699999999999993E-2</v>
      </c>
      <c r="I294" s="252">
        <v>0.16800000000000001</v>
      </c>
      <c r="J294" s="176"/>
      <c r="K294" s="177"/>
      <c r="L294" s="177"/>
      <c r="M294" s="177"/>
      <c r="N294" s="177"/>
      <c r="O294" s="177"/>
      <c r="P294" s="177"/>
      <c r="Q294" s="177"/>
      <c r="R294" s="177"/>
      <c r="S294" s="177">
        <v>699</v>
      </c>
      <c r="T294" s="178"/>
      <c r="U294" s="179"/>
      <c r="V294" s="177"/>
      <c r="W294" s="177"/>
      <c r="X294" s="177"/>
      <c r="Y294" s="177"/>
      <c r="Z294" s="177"/>
      <c r="AA294" s="177"/>
      <c r="AB294" s="180">
        <v>630</v>
      </c>
      <c r="AC294" s="177"/>
      <c r="AD294" s="181"/>
      <c r="AE294" s="181"/>
    </row>
    <row r="295" spans="1:31" ht="13.5" thickBot="1" x14ac:dyDescent="0.25">
      <c r="A295" s="249" t="s">
        <v>161</v>
      </c>
      <c r="B295" s="250">
        <v>292</v>
      </c>
      <c r="C295" s="250" t="s">
        <v>157</v>
      </c>
      <c r="D295" s="250" t="s">
        <v>98</v>
      </c>
      <c r="E295" s="250" t="s">
        <v>113</v>
      </c>
      <c r="F295" s="251">
        <v>400</v>
      </c>
      <c r="G295" s="252"/>
      <c r="H295" s="252">
        <v>6.4100000000000004E-2</v>
      </c>
      <c r="I295" s="252">
        <v>0.16</v>
      </c>
      <c r="J295" s="176"/>
      <c r="K295" s="177"/>
      <c r="L295" s="177"/>
      <c r="M295" s="177"/>
      <c r="N295" s="177"/>
      <c r="O295" s="177"/>
      <c r="P295" s="177"/>
      <c r="Q295" s="177"/>
      <c r="R295" s="177"/>
      <c r="S295" s="177">
        <v>809</v>
      </c>
      <c r="T295" s="178"/>
      <c r="U295" s="179"/>
      <c r="V295" s="177"/>
      <c r="W295" s="177"/>
      <c r="X295" s="177"/>
      <c r="Y295" s="177"/>
      <c r="Z295" s="177"/>
      <c r="AA295" s="177"/>
      <c r="AB295" s="180">
        <v>717</v>
      </c>
      <c r="AC295" s="177"/>
      <c r="AD295" s="181"/>
      <c r="AE295" s="181"/>
    </row>
    <row r="296" spans="1:31" ht="13.5" thickTop="1" x14ac:dyDescent="0.2">
      <c r="A296" s="245" t="s">
        <v>161</v>
      </c>
      <c r="B296" s="246">
        <v>293</v>
      </c>
      <c r="C296" s="246" t="s">
        <v>157</v>
      </c>
      <c r="D296" s="246" t="s">
        <v>98</v>
      </c>
      <c r="E296" s="246" t="s">
        <v>131</v>
      </c>
      <c r="F296" s="247">
        <v>50</v>
      </c>
      <c r="G296" s="248"/>
      <c r="H296" s="248">
        <v>0.49299999999999999</v>
      </c>
      <c r="I296" s="248">
        <v>0.128</v>
      </c>
      <c r="J296" s="176"/>
      <c r="K296" s="177"/>
      <c r="L296" s="177"/>
      <c r="M296" s="177"/>
      <c r="N296" s="177"/>
      <c r="O296" s="177">
        <v>197</v>
      </c>
      <c r="P296" s="177"/>
      <c r="Q296" s="177"/>
      <c r="R296" s="177"/>
      <c r="S296" s="177"/>
      <c r="T296" s="178"/>
      <c r="U296" s="179"/>
      <c r="V296" s="177"/>
      <c r="W296" s="177"/>
      <c r="X296" s="177"/>
      <c r="Y296" s="177">
        <v>212</v>
      </c>
      <c r="Z296" s="177"/>
      <c r="AA296" s="177"/>
      <c r="AB296" s="180"/>
      <c r="AC296" s="177"/>
      <c r="AD296" s="181"/>
      <c r="AE296" s="181"/>
    </row>
    <row r="297" spans="1:31" x14ac:dyDescent="0.2">
      <c r="A297" s="249" t="s">
        <v>161</v>
      </c>
      <c r="B297" s="250">
        <v>294</v>
      </c>
      <c r="C297" s="250" t="s">
        <v>157</v>
      </c>
      <c r="D297" s="250" t="s">
        <v>98</v>
      </c>
      <c r="E297" s="250" t="s">
        <v>132</v>
      </c>
      <c r="F297" s="251">
        <v>70</v>
      </c>
      <c r="G297" s="252"/>
      <c r="H297" s="252">
        <v>0.34200000000000003</v>
      </c>
      <c r="I297" s="252">
        <v>0.121</v>
      </c>
      <c r="J297" s="176"/>
      <c r="K297" s="177"/>
      <c r="L297" s="177"/>
      <c r="M297" s="177"/>
      <c r="N297" s="177"/>
      <c r="O297" s="177">
        <v>242</v>
      </c>
      <c r="P297" s="177"/>
      <c r="Q297" s="177"/>
      <c r="R297" s="177"/>
      <c r="S297" s="177"/>
      <c r="T297" s="178"/>
      <c r="U297" s="179"/>
      <c r="V297" s="177"/>
      <c r="W297" s="177"/>
      <c r="X297" s="177"/>
      <c r="Y297" s="177">
        <v>259</v>
      </c>
      <c r="Z297" s="177"/>
      <c r="AA297" s="177"/>
      <c r="AB297" s="180"/>
      <c r="AC297" s="177"/>
      <c r="AD297" s="181"/>
      <c r="AE297" s="181"/>
    </row>
    <row r="298" spans="1:31" x14ac:dyDescent="0.2">
      <c r="A298" s="249" t="s">
        <v>161</v>
      </c>
      <c r="B298" s="250">
        <v>295</v>
      </c>
      <c r="C298" s="250" t="s">
        <v>157</v>
      </c>
      <c r="D298" s="250" t="s">
        <v>98</v>
      </c>
      <c r="E298" s="250" t="s">
        <v>133</v>
      </c>
      <c r="F298" s="251">
        <v>95</v>
      </c>
      <c r="G298" s="252"/>
      <c r="H298" s="252">
        <v>0.246</v>
      </c>
      <c r="I298" s="252">
        <v>0.11600000000000001</v>
      </c>
      <c r="J298" s="176"/>
      <c r="K298" s="177"/>
      <c r="L298" s="177"/>
      <c r="M298" s="177"/>
      <c r="N298" s="177"/>
      <c r="O298" s="177">
        <v>293</v>
      </c>
      <c r="P298" s="177"/>
      <c r="Q298" s="177"/>
      <c r="R298" s="177"/>
      <c r="S298" s="177"/>
      <c r="T298" s="178"/>
      <c r="U298" s="179"/>
      <c r="V298" s="177"/>
      <c r="W298" s="177"/>
      <c r="X298" s="177"/>
      <c r="Y298" s="177">
        <v>310</v>
      </c>
      <c r="Z298" s="177"/>
      <c r="AA298" s="177"/>
      <c r="AB298" s="180"/>
      <c r="AC298" s="177"/>
      <c r="AD298" s="181"/>
      <c r="AE298" s="181"/>
    </row>
    <row r="299" spans="1:31" x14ac:dyDescent="0.2">
      <c r="A299" s="249" t="s">
        <v>161</v>
      </c>
      <c r="B299" s="250">
        <v>296</v>
      </c>
      <c r="C299" s="250" t="s">
        <v>157</v>
      </c>
      <c r="D299" s="250" t="s">
        <v>98</v>
      </c>
      <c r="E299" s="250" t="s">
        <v>134</v>
      </c>
      <c r="F299" s="251">
        <v>120</v>
      </c>
      <c r="G299" s="252"/>
      <c r="H299" s="252">
        <v>0.19500000000000001</v>
      </c>
      <c r="I299" s="252">
        <v>0.112</v>
      </c>
      <c r="J299" s="176"/>
      <c r="K299" s="177"/>
      <c r="L299" s="177"/>
      <c r="M299" s="177"/>
      <c r="N299" s="177"/>
      <c r="O299" s="177">
        <v>337</v>
      </c>
      <c r="P299" s="177"/>
      <c r="Q299" s="177"/>
      <c r="R299" s="177"/>
      <c r="S299" s="177"/>
      <c r="T299" s="178"/>
      <c r="U299" s="179"/>
      <c r="V299" s="177"/>
      <c r="W299" s="177"/>
      <c r="X299" s="177"/>
      <c r="Y299" s="177">
        <v>352</v>
      </c>
      <c r="Z299" s="177"/>
      <c r="AA299" s="177"/>
      <c r="AB299" s="180"/>
      <c r="AC299" s="177"/>
      <c r="AD299" s="181"/>
      <c r="AE299" s="181"/>
    </row>
    <row r="300" spans="1:31" x14ac:dyDescent="0.2">
      <c r="A300" s="249" t="s">
        <v>161</v>
      </c>
      <c r="B300" s="250">
        <v>297</v>
      </c>
      <c r="C300" s="250" t="s">
        <v>157</v>
      </c>
      <c r="D300" s="250" t="s">
        <v>98</v>
      </c>
      <c r="E300" s="250" t="s">
        <v>135</v>
      </c>
      <c r="F300" s="251">
        <v>150</v>
      </c>
      <c r="G300" s="252"/>
      <c r="H300" s="252">
        <v>0.16</v>
      </c>
      <c r="I300" s="252">
        <v>0.108</v>
      </c>
      <c r="J300" s="176"/>
      <c r="K300" s="177"/>
      <c r="L300" s="177"/>
      <c r="M300" s="177"/>
      <c r="N300" s="177"/>
      <c r="O300" s="177">
        <v>381</v>
      </c>
      <c r="P300" s="177"/>
      <c r="Q300" s="177"/>
      <c r="R300" s="177"/>
      <c r="S300" s="177"/>
      <c r="T300" s="178"/>
      <c r="U300" s="179"/>
      <c r="V300" s="177"/>
      <c r="W300" s="177"/>
      <c r="X300" s="177"/>
      <c r="Y300" s="177">
        <v>394</v>
      </c>
      <c r="Z300" s="177"/>
      <c r="AA300" s="177"/>
      <c r="AB300" s="180"/>
      <c r="AC300" s="177"/>
      <c r="AD300" s="181"/>
      <c r="AE300" s="181"/>
    </row>
    <row r="301" spans="1:31" x14ac:dyDescent="0.2">
      <c r="A301" s="249" t="s">
        <v>161</v>
      </c>
      <c r="B301" s="250">
        <v>298</v>
      </c>
      <c r="C301" s="250" t="s">
        <v>157</v>
      </c>
      <c r="D301" s="250" t="s">
        <v>98</v>
      </c>
      <c r="E301" s="250" t="s">
        <v>136</v>
      </c>
      <c r="F301" s="251">
        <v>185</v>
      </c>
      <c r="G301" s="252"/>
      <c r="H301" s="252">
        <v>0.128</v>
      </c>
      <c r="I301" s="252">
        <v>0.105</v>
      </c>
      <c r="J301" s="176"/>
      <c r="K301" s="177"/>
      <c r="L301" s="177"/>
      <c r="M301" s="177"/>
      <c r="N301" s="177"/>
      <c r="O301" s="177">
        <v>434</v>
      </c>
      <c r="P301" s="177"/>
      <c r="Q301" s="177"/>
      <c r="R301" s="177"/>
      <c r="S301" s="177"/>
      <c r="T301" s="178"/>
      <c r="U301" s="179"/>
      <c r="V301" s="177"/>
      <c r="W301" s="177"/>
      <c r="X301" s="177"/>
      <c r="Y301" s="177">
        <v>440</v>
      </c>
      <c r="Z301" s="177"/>
      <c r="AA301" s="177"/>
      <c r="AB301" s="180"/>
      <c r="AC301" s="177"/>
      <c r="AD301" s="181"/>
      <c r="AE301" s="181"/>
    </row>
    <row r="302" spans="1:31" ht="13.5" thickBot="1" x14ac:dyDescent="0.25">
      <c r="A302" s="249" t="s">
        <v>161</v>
      </c>
      <c r="B302" s="250">
        <v>299</v>
      </c>
      <c r="C302" s="250" t="s">
        <v>157</v>
      </c>
      <c r="D302" s="250" t="s">
        <v>98</v>
      </c>
      <c r="E302" s="250" t="s">
        <v>137</v>
      </c>
      <c r="F302" s="251">
        <v>240</v>
      </c>
      <c r="G302" s="252"/>
      <c r="H302" s="252">
        <v>9.8500000000000004E-2</v>
      </c>
      <c r="I302" s="252">
        <v>0.10100000000000001</v>
      </c>
      <c r="J302" s="176"/>
      <c r="K302" s="177"/>
      <c r="L302" s="177"/>
      <c r="M302" s="177"/>
      <c r="N302" s="177"/>
      <c r="O302" s="177">
        <v>507</v>
      </c>
      <c r="P302" s="177"/>
      <c r="Q302" s="177"/>
      <c r="R302" s="177"/>
      <c r="S302" s="177"/>
      <c r="T302" s="178"/>
      <c r="U302" s="179"/>
      <c r="V302" s="177"/>
      <c r="W302" s="177"/>
      <c r="X302" s="177"/>
      <c r="Y302" s="177">
        <v>512</v>
      </c>
      <c r="Z302" s="177"/>
      <c r="AA302" s="177"/>
      <c r="AB302" s="180"/>
      <c r="AC302" s="177"/>
      <c r="AD302" s="181"/>
      <c r="AE302" s="181"/>
    </row>
    <row r="303" spans="1:31" ht="13.5" thickTop="1" x14ac:dyDescent="0.2">
      <c r="A303" s="253" t="s">
        <v>161</v>
      </c>
      <c r="B303" s="254">
        <v>300</v>
      </c>
      <c r="C303" s="254" t="s">
        <v>157</v>
      </c>
      <c r="D303" s="254" t="s">
        <v>155</v>
      </c>
      <c r="E303" s="254" t="s">
        <v>107</v>
      </c>
      <c r="F303" s="255">
        <v>50</v>
      </c>
      <c r="G303" s="256"/>
      <c r="H303" s="256">
        <v>0.82199999999999995</v>
      </c>
      <c r="I303" s="256">
        <v>0.20399999999999999</v>
      </c>
      <c r="J303" s="176"/>
      <c r="K303" s="177"/>
      <c r="L303" s="177"/>
      <c r="M303" s="177"/>
      <c r="N303" s="177"/>
      <c r="O303" s="177"/>
      <c r="P303" s="177"/>
      <c r="Q303" s="177"/>
      <c r="R303" s="177"/>
      <c r="S303" s="177">
        <v>175</v>
      </c>
      <c r="T303" s="178"/>
      <c r="U303" s="179"/>
      <c r="V303" s="177"/>
      <c r="W303" s="177"/>
      <c r="X303" s="177"/>
      <c r="Y303" s="177"/>
      <c r="Z303" s="177"/>
      <c r="AA303" s="177"/>
      <c r="AB303" s="180">
        <v>177</v>
      </c>
      <c r="AC303" s="177"/>
      <c r="AD303" s="181"/>
      <c r="AE303" s="181"/>
    </row>
    <row r="304" spans="1:31" x14ac:dyDescent="0.2">
      <c r="A304" s="257" t="s">
        <v>161</v>
      </c>
      <c r="B304" s="258">
        <v>301</v>
      </c>
      <c r="C304" s="258" t="s">
        <v>157</v>
      </c>
      <c r="D304" s="258" t="s">
        <v>155</v>
      </c>
      <c r="E304" s="258" t="s">
        <v>108</v>
      </c>
      <c r="F304" s="259">
        <v>70</v>
      </c>
      <c r="G304" s="260"/>
      <c r="H304" s="260">
        <v>0.56799999999999995</v>
      </c>
      <c r="I304" s="260">
        <v>0.19600000000000001</v>
      </c>
      <c r="J304" s="176"/>
      <c r="K304" s="177"/>
      <c r="L304" s="177"/>
      <c r="M304" s="177"/>
      <c r="N304" s="177"/>
      <c r="O304" s="177"/>
      <c r="P304" s="177"/>
      <c r="Q304" s="177"/>
      <c r="R304" s="177"/>
      <c r="S304" s="177">
        <v>218</v>
      </c>
      <c r="T304" s="178"/>
      <c r="U304" s="179"/>
      <c r="V304" s="177"/>
      <c r="W304" s="177"/>
      <c r="X304" s="177"/>
      <c r="Y304" s="177"/>
      <c r="Z304" s="177"/>
      <c r="AA304" s="177"/>
      <c r="AB304" s="180">
        <v>215</v>
      </c>
      <c r="AC304" s="177"/>
      <c r="AD304" s="181"/>
      <c r="AE304" s="181"/>
    </row>
    <row r="305" spans="1:31" x14ac:dyDescent="0.2">
      <c r="A305" s="257" t="s">
        <v>161</v>
      </c>
      <c r="B305" s="258">
        <v>302</v>
      </c>
      <c r="C305" s="258" t="s">
        <v>157</v>
      </c>
      <c r="D305" s="258" t="s">
        <v>155</v>
      </c>
      <c r="E305" s="258" t="s">
        <v>109</v>
      </c>
      <c r="F305" s="259">
        <v>95</v>
      </c>
      <c r="G305" s="260"/>
      <c r="H305" s="260">
        <v>0.41</v>
      </c>
      <c r="I305" s="260">
        <v>0.189</v>
      </c>
      <c r="J305" s="176"/>
      <c r="K305" s="177"/>
      <c r="L305" s="177"/>
      <c r="M305" s="177"/>
      <c r="N305" s="177"/>
      <c r="O305" s="177"/>
      <c r="P305" s="177"/>
      <c r="Q305" s="177"/>
      <c r="R305" s="177"/>
      <c r="S305" s="177">
        <v>266</v>
      </c>
      <c r="T305" s="178"/>
      <c r="U305" s="179"/>
      <c r="V305" s="177"/>
      <c r="W305" s="177"/>
      <c r="X305" s="177"/>
      <c r="Y305" s="177"/>
      <c r="Z305" s="177"/>
      <c r="AA305" s="177"/>
      <c r="AB305" s="180">
        <v>257</v>
      </c>
      <c r="AC305" s="177"/>
      <c r="AD305" s="181"/>
      <c r="AE305" s="181"/>
    </row>
    <row r="306" spans="1:31" x14ac:dyDescent="0.2">
      <c r="A306" s="257" t="s">
        <v>161</v>
      </c>
      <c r="B306" s="258">
        <v>303</v>
      </c>
      <c r="C306" s="258" t="s">
        <v>157</v>
      </c>
      <c r="D306" s="258" t="s">
        <v>155</v>
      </c>
      <c r="E306" s="258" t="s">
        <v>110</v>
      </c>
      <c r="F306" s="259">
        <v>120</v>
      </c>
      <c r="G306" s="260"/>
      <c r="H306" s="260">
        <v>0.32400000000000001</v>
      </c>
      <c r="I306" s="260">
        <v>0.184</v>
      </c>
      <c r="J306" s="176"/>
      <c r="K306" s="177"/>
      <c r="L306" s="177"/>
      <c r="M306" s="177"/>
      <c r="N306" s="177"/>
      <c r="O306" s="177"/>
      <c r="P306" s="177"/>
      <c r="Q306" s="177"/>
      <c r="R306" s="177"/>
      <c r="S306" s="177">
        <v>306</v>
      </c>
      <c r="T306" s="178"/>
      <c r="U306" s="179"/>
      <c r="V306" s="177"/>
      <c r="W306" s="177"/>
      <c r="X306" s="177"/>
      <c r="Y306" s="177"/>
      <c r="Z306" s="177"/>
      <c r="AA306" s="177"/>
      <c r="AB306" s="180">
        <v>293</v>
      </c>
      <c r="AC306" s="177"/>
      <c r="AD306" s="181"/>
      <c r="AE306" s="181"/>
    </row>
    <row r="307" spans="1:31" x14ac:dyDescent="0.2">
      <c r="A307" s="257" t="s">
        <v>161</v>
      </c>
      <c r="B307" s="258">
        <v>304</v>
      </c>
      <c r="C307" s="258" t="s">
        <v>157</v>
      </c>
      <c r="D307" s="258" t="s">
        <v>155</v>
      </c>
      <c r="E307" s="258" t="s">
        <v>111</v>
      </c>
      <c r="F307" s="259">
        <v>150</v>
      </c>
      <c r="G307" s="260"/>
      <c r="H307" s="260">
        <v>0.26700000000000002</v>
      </c>
      <c r="I307" s="260">
        <v>0.18</v>
      </c>
      <c r="J307" s="176"/>
      <c r="K307" s="177"/>
      <c r="L307" s="177"/>
      <c r="M307" s="177"/>
      <c r="N307" s="177"/>
      <c r="O307" s="177"/>
      <c r="P307" s="177"/>
      <c r="Q307" s="177"/>
      <c r="R307" s="177"/>
      <c r="S307" s="177">
        <v>348</v>
      </c>
      <c r="T307" s="178"/>
      <c r="U307" s="179"/>
      <c r="V307" s="177"/>
      <c r="W307" s="177"/>
      <c r="X307" s="177"/>
      <c r="Y307" s="177"/>
      <c r="Z307" s="177"/>
      <c r="AA307" s="177"/>
      <c r="AB307" s="180">
        <v>329</v>
      </c>
      <c r="AC307" s="177"/>
      <c r="AD307" s="181"/>
      <c r="AE307" s="181"/>
    </row>
    <row r="308" spans="1:31" x14ac:dyDescent="0.2">
      <c r="A308" s="257" t="s">
        <v>161</v>
      </c>
      <c r="B308" s="258">
        <v>305</v>
      </c>
      <c r="C308" s="258" t="s">
        <v>157</v>
      </c>
      <c r="D308" s="258" t="s">
        <v>155</v>
      </c>
      <c r="E308" s="258" t="s">
        <v>112</v>
      </c>
      <c r="F308" s="259">
        <v>185</v>
      </c>
      <c r="G308" s="260"/>
      <c r="H308" s="260">
        <v>0.21299999999999999</v>
      </c>
      <c r="I308" s="260">
        <v>0.17599999999999999</v>
      </c>
      <c r="J308" s="176"/>
      <c r="K308" s="177"/>
      <c r="L308" s="177"/>
      <c r="M308" s="177"/>
      <c r="N308" s="177"/>
      <c r="O308" s="177"/>
      <c r="P308" s="177"/>
      <c r="Q308" s="177"/>
      <c r="R308" s="177"/>
      <c r="S308" s="177">
        <v>400</v>
      </c>
      <c r="T308" s="178"/>
      <c r="U308" s="179"/>
      <c r="V308" s="177"/>
      <c r="W308" s="177"/>
      <c r="X308" s="177"/>
      <c r="Y308" s="177"/>
      <c r="Z308" s="177"/>
      <c r="AA308" s="177"/>
      <c r="AB308" s="180">
        <v>373</v>
      </c>
      <c r="AC308" s="177"/>
      <c r="AD308" s="181"/>
      <c r="AE308" s="181"/>
    </row>
    <row r="309" spans="1:31" x14ac:dyDescent="0.2">
      <c r="A309" s="257" t="s">
        <v>161</v>
      </c>
      <c r="B309" s="258">
        <v>306</v>
      </c>
      <c r="C309" s="258" t="s">
        <v>157</v>
      </c>
      <c r="D309" s="258" t="s">
        <v>155</v>
      </c>
      <c r="E309" s="258" t="s">
        <v>113</v>
      </c>
      <c r="F309" s="259">
        <v>240</v>
      </c>
      <c r="G309" s="260"/>
      <c r="H309" s="260">
        <v>0.16400000000000001</v>
      </c>
      <c r="I309" s="260">
        <v>0.17100000000000001</v>
      </c>
      <c r="J309" s="176"/>
      <c r="K309" s="177"/>
      <c r="L309" s="177"/>
      <c r="M309" s="177"/>
      <c r="N309" s="177"/>
      <c r="O309" s="177"/>
      <c r="P309" s="177"/>
      <c r="Q309" s="177"/>
      <c r="R309" s="177"/>
      <c r="S309" s="177">
        <v>472</v>
      </c>
      <c r="T309" s="178"/>
      <c r="U309" s="179"/>
      <c r="V309" s="177"/>
      <c r="W309" s="177"/>
      <c r="X309" s="177"/>
      <c r="Y309" s="177"/>
      <c r="Z309" s="177"/>
      <c r="AA309" s="177"/>
      <c r="AB309" s="180">
        <v>432</v>
      </c>
      <c r="AC309" s="177"/>
      <c r="AD309" s="181"/>
      <c r="AE309" s="181"/>
    </row>
    <row r="310" spans="1:31" x14ac:dyDescent="0.2">
      <c r="A310" s="257" t="s">
        <v>161</v>
      </c>
      <c r="B310" s="258">
        <v>307</v>
      </c>
      <c r="C310" s="258" t="s">
        <v>157</v>
      </c>
      <c r="D310" s="258" t="s">
        <v>155</v>
      </c>
      <c r="E310" s="258" t="s">
        <v>114</v>
      </c>
      <c r="F310" s="259">
        <v>300</v>
      </c>
      <c r="G310" s="260"/>
      <c r="H310" s="260">
        <v>0.122</v>
      </c>
      <c r="I310" s="260">
        <v>0.16800000000000001</v>
      </c>
      <c r="J310" s="176"/>
      <c r="K310" s="177"/>
      <c r="L310" s="177"/>
      <c r="M310" s="177"/>
      <c r="N310" s="177"/>
      <c r="O310" s="177"/>
      <c r="P310" s="177"/>
      <c r="Q310" s="177"/>
      <c r="R310" s="177"/>
      <c r="S310" s="177">
        <v>541</v>
      </c>
      <c r="T310" s="178"/>
      <c r="U310" s="179"/>
      <c r="V310" s="177"/>
      <c r="W310" s="177"/>
      <c r="X310" s="177"/>
      <c r="Y310" s="177"/>
      <c r="Z310" s="177"/>
      <c r="AA310" s="177"/>
      <c r="AB310" s="180">
        <v>488</v>
      </c>
      <c r="AC310" s="177"/>
      <c r="AD310" s="181"/>
      <c r="AE310" s="181"/>
    </row>
    <row r="311" spans="1:31" ht="13.5" thickBot="1" x14ac:dyDescent="0.25">
      <c r="A311" s="257" t="s">
        <v>161</v>
      </c>
      <c r="B311" s="258">
        <v>308</v>
      </c>
      <c r="C311" s="258" t="s">
        <v>157</v>
      </c>
      <c r="D311" s="258" t="s">
        <v>155</v>
      </c>
      <c r="E311" s="258" t="s">
        <v>113</v>
      </c>
      <c r="F311" s="259">
        <v>400</v>
      </c>
      <c r="G311" s="260"/>
      <c r="H311" s="260">
        <v>0.1</v>
      </c>
      <c r="I311" s="260">
        <v>0.16</v>
      </c>
      <c r="J311" s="176"/>
      <c r="K311" s="177"/>
      <c r="L311" s="177"/>
      <c r="M311" s="177"/>
      <c r="N311" s="177"/>
      <c r="O311" s="177"/>
      <c r="P311" s="177"/>
      <c r="Q311" s="177"/>
      <c r="R311" s="177"/>
      <c r="S311" s="177">
        <v>627</v>
      </c>
      <c r="T311" s="178"/>
      <c r="U311" s="179"/>
      <c r="V311" s="177"/>
      <c r="W311" s="177"/>
      <c r="X311" s="177"/>
      <c r="Y311" s="177"/>
      <c r="Z311" s="177"/>
      <c r="AA311" s="177"/>
      <c r="AB311" s="180">
        <v>555</v>
      </c>
      <c r="AC311" s="177"/>
      <c r="AD311" s="181"/>
      <c r="AE311" s="181"/>
    </row>
    <row r="312" spans="1:31" ht="13.5" thickTop="1" x14ac:dyDescent="0.2">
      <c r="A312" s="253" t="s">
        <v>161</v>
      </c>
      <c r="B312" s="254">
        <v>309</v>
      </c>
      <c r="C312" s="254" t="s">
        <v>157</v>
      </c>
      <c r="D312" s="254" t="s">
        <v>155</v>
      </c>
      <c r="E312" s="254" t="s">
        <v>131</v>
      </c>
      <c r="F312" s="255">
        <v>50</v>
      </c>
      <c r="G312" s="256"/>
      <c r="H312" s="256">
        <v>0.82199999999999995</v>
      </c>
      <c r="I312" s="256">
        <v>0.128</v>
      </c>
      <c r="J312" s="176"/>
      <c r="K312" s="177"/>
      <c r="L312" s="177"/>
      <c r="M312" s="177"/>
      <c r="N312" s="177"/>
      <c r="O312" s="177">
        <v>153</v>
      </c>
      <c r="P312" s="177"/>
      <c r="Q312" s="177"/>
      <c r="R312" s="177"/>
      <c r="S312" s="177"/>
      <c r="T312" s="178"/>
      <c r="U312" s="179"/>
      <c r="V312" s="177"/>
      <c r="W312" s="177"/>
      <c r="X312" s="177"/>
      <c r="Y312" s="177">
        <v>164</v>
      </c>
      <c r="Z312" s="177"/>
      <c r="AA312" s="177"/>
      <c r="AB312" s="180"/>
      <c r="AC312" s="177"/>
      <c r="AD312" s="181"/>
      <c r="AE312" s="181"/>
    </row>
    <row r="313" spans="1:31" x14ac:dyDescent="0.2">
      <c r="A313" s="257" t="s">
        <v>161</v>
      </c>
      <c r="B313" s="258">
        <v>310</v>
      </c>
      <c r="C313" s="258" t="s">
        <v>157</v>
      </c>
      <c r="D313" s="258" t="s">
        <v>155</v>
      </c>
      <c r="E313" s="258" t="s">
        <v>132</v>
      </c>
      <c r="F313" s="259">
        <v>70</v>
      </c>
      <c r="G313" s="260"/>
      <c r="H313" s="260">
        <v>0.56799999999999995</v>
      </c>
      <c r="I313" s="260">
        <v>0.121</v>
      </c>
      <c r="J313" s="176"/>
      <c r="K313" s="177"/>
      <c r="L313" s="177"/>
      <c r="M313" s="177"/>
      <c r="N313" s="177"/>
      <c r="O313" s="177">
        <v>187</v>
      </c>
      <c r="P313" s="177"/>
      <c r="Q313" s="177"/>
      <c r="R313" s="177"/>
      <c r="S313" s="177"/>
      <c r="T313" s="178"/>
      <c r="U313" s="179"/>
      <c r="V313" s="177"/>
      <c r="W313" s="177"/>
      <c r="X313" s="177"/>
      <c r="Y313" s="177">
        <v>201</v>
      </c>
      <c r="Z313" s="177"/>
      <c r="AA313" s="177"/>
      <c r="AB313" s="180"/>
      <c r="AC313" s="177"/>
      <c r="AD313" s="181"/>
      <c r="AE313" s="181"/>
    </row>
    <row r="314" spans="1:31" x14ac:dyDescent="0.2">
      <c r="A314" s="257" t="s">
        <v>161</v>
      </c>
      <c r="B314" s="258">
        <v>311</v>
      </c>
      <c r="C314" s="258" t="s">
        <v>157</v>
      </c>
      <c r="D314" s="258" t="s">
        <v>155</v>
      </c>
      <c r="E314" s="258" t="s">
        <v>133</v>
      </c>
      <c r="F314" s="259">
        <v>95</v>
      </c>
      <c r="G314" s="260"/>
      <c r="H314" s="260">
        <v>0.41</v>
      </c>
      <c r="I314" s="260">
        <v>0.11600000000000001</v>
      </c>
      <c r="J314" s="176"/>
      <c r="K314" s="177"/>
      <c r="L314" s="177"/>
      <c r="M314" s="177"/>
      <c r="N314" s="177"/>
      <c r="O314" s="177">
        <v>227</v>
      </c>
      <c r="P314" s="177"/>
      <c r="Q314" s="177"/>
      <c r="R314" s="177"/>
      <c r="S314" s="177"/>
      <c r="T314" s="178"/>
      <c r="U314" s="179"/>
      <c r="V314" s="177"/>
      <c r="W314" s="177"/>
      <c r="X314" s="177"/>
      <c r="Y314" s="177">
        <v>240</v>
      </c>
      <c r="Z314" s="177"/>
      <c r="AA314" s="177"/>
      <c r="AB314" s="180"/>
      <c r="AC314" s="177"/>
      <c r="AD314" s="181"/>
      <c r="AE314" s="181"/>
    </row>
    <row r="315" spans="1:31" x14ac:dyDescent="0.2">
      <c r="A315" s="257" t="s">
        <v>161</v>
      </c>
      <c r="B315" s="258">
        <v>312</v>
      </c>
      <c r="C315" s="258" t="s">
        <v>157</v>
      </c>
      <c r="D315" s="258" t="s">
        <v>155</v>
      </c>
      <c r="E315" s="258" t="s">
        <v>134</v>
      </c>
      <c r="F315" s="259">
        <v>120</v>
      </c>
      <c r="G315" s="260"/>
      <c r="H315" s="260">
        <v>0.32400000000000001</v>
      </c>
      <c r="I315" s="260">
        <v>0.112</v>
      </c>
      <c r="J315" s="176"/>
      <c r="K315" s="177"/>
      <c r="L315" s="177"/>
      <c r="M315" s="177"/>
      <c r="N315" s="177"/>
      <c r="O315" s="177">
        <v>261</v>
      </c>
      <c r="P315" s="177"/>
      <c r="Q315" s="177"/>
      <c r="R315" s="177"/>
      <c r="S315" s="177"/>
      <c r="T315" s="178"/>
      <c r="U315" s="179"/>
      <c r="V315" s="177"/>
      <c r="W315" s="177"/>
      <c r="X315" s="177"/>
      <c r="Y315" s="177">
        <v>273</v>
      </c>
      <c r="Z315" s="177"/>
      <c r="AA315" s="177"/>
      <c r="AB315" s="180"/>
      <c r="AC315" s="177"/>
      <c r="AD315" s="181"/>
      <c r="AE315" s="181"/>
    </row>
    <row r="316" spans="1:31" x14ac:dyDescent="0.2">
      <c r="A316" s="257" t="s">
        <v>161</v>
      </c>
      <c r="B316" s="258">
        <v>313</v>
      </c>
      <c r="C316" s="258" t="s">
        <v>157</v>
      </c>
      <c r="D316" s="258" t="s">
        <v>155</v>
      </c>
      <c r="E316" s="258" t="s">
        <v>135</v>
      </c>
      <c r="F316" s="259">
        <v>150</v>
      </c>
      <c r="G316" s="260"/>
      <c r="H316" s="260">
        <v>0.26700000000000002</v>
      </c>
      <c r="I316" s="260">
        <v>0.108</v>
      </c>
      <c r="J316" s="176"/>
      <c r="K316" s="177"/>
      <c r="L316" s="177"/>
      <c r="M316" s="177"/>
      <c r="N316" s="177"/>
      <c r="O316" s="177">
        <v>295</v>
      </c>
      <c r="P316" s="177"/>
      <c r="Q316" s="177"/>
      <c r="R316" s="177"/>
      <c r="S316" s="177"/>
      <c r="T316" s="178"/>
      <c r="U316" s="179"/>
      <c r="V316" s="177"/>
      <c r="W316" s="177"/>
      <c r="X316" s="177"/>
      <c r="Y316" s="177">
        <v>305</v>
      </c>
      <c r="Z316" s="177"/>
      <c r="AA316" s="177"/>
      <c r="AB316" s="180"/>
      <c r="AC316" s="177"/>
      <c r="AD316" s="181"/>
      <c r="AE316" s="181"/>
    </row>
    <row r="317" spans="1:31" x14ac:dyDescent="0.2">
      <c r="A317" s="257" t="s">
        <v>161</v>
      </c>
      <c r="B317" s="258">
        <v>314</v>
      </c>
      <c r="C317" s="258" t="s">
        <v>157</v>
      </c>
      <c r="D317" s="258" t="s">
        <v>155</v>
      </c>
      <c r="E317" s="258" t="s">
        <v>136</v>
      </c>
      <c r="F317" s="259">
        <v>185</v>
      </c>
      <c r="G317" s="260"/>
      <c r="H317" s="260">
        <v>0.21299999999999999</v>
      </c>
      <c r="I317" s="260">
        <v>0.105</v>
      </c>
      <c r="J317" s="176"/>
      <c r="K317" s="177"/>
      <c r="L317" s="177"/>
      <c r="M317" s="177"/>
      <c r="N317" s="177"/>
      <c r="O317" s="177">
        <v>336</v>
      </c>
      <c r="P317" s="177"/>
      <c r="Q317" s="177"/>
      <c r="R317" s="177"/>
      <c r="S317" s="177"/>
      <c r="T317" s="178"/>
      <c r="U317" s="179"/>
      <c r="V317" s="177"/>
      <c r="W317" s="177"/>
      <c r="X317" s="177"/>
      <c r="Y317" s="177">
        <v>344</v>
      </c>
      <c r="Z317" s="177"/>
      <c r="AA317" s="177"/>
      <c r="AB317" s="180"/>
      <c r="AC317" s="177"/>
      <c r="AD317" s="181"/>
      <c r="AE317" s="181"/>
    </row>
    <row r="318" spans="1:31" x14ac:dyDescent="0.2">
      <c r="A318" s="257" t="s">
        <v>161</v>
      </c>
      <c r="B318" s="258">
        <v>315</v>
      </c>
      <c r="C318" s="258" t="s">
        <v>157</v>
      </c>
      <c r="D318" s="258" t="s">
        <v>155</v>
      </c>
      <c r="E318" s="258" t="s">
        <v>137</v>
      </c>
      <c r="F318" s="259">
        <v>240</v>
      </c>
      <c r="G318" s="260"/>
      <c r="H318" s="260">
        <v>0.16400000000000001</v>
      </c>
      <c r="I318" s="260">
        <v>0.10100000000000001</v>
      </c>
      <c r="J318" s="176"/>
      <c r="K318" s="177"/>
      <c r="L318" s="177"/>
      <c r="M318" s="177"/>
      <c r="N318" s="177"/>
      <c r="O318" s="177">
        <v>393</v>
      </c>
      <c r="P318" s="177"/>
      <c r="Q318" s="177"/>
      <c r="R318" s="177"/>
      <c r="S318" s="177"/>
      <c r="T318" s="178"/>
      <c r="U318" s="179"/>
      <c r="V318" s="177"/>
      <c r="W318" s="177"/>
      <c r="X318" s="177"/>
      <c r="Y318" s="177">
        <v>397</v>
      </c>
      <c r="Z318" s="177"/>
      <c r="AA318" s="177"/>
      <c r="AB318" s="180"/>
      <c r="AC318" s="177"/>
      <c r="AD318" s="181"/>
      <c r="AE318" s="181"/>
    </row>
    <row r="321" spans="1:31" ht="30" customHeight="1" x14ac:dyDescent="0.2">
      <c r="A321" s="261" t="s">
        <v>162</v>
      </c>
      <c r="B321" s="262"/>
      <c r="C321" s="263"/>
      <c r="D321" s="263"/>
      <c r="E321" s="263"/>
      <c r="F321" s="264"/>
      <c r="G321" s="265"/>
      <c r="H321" s="265" t="s">
        <v>163</v>
      </c>
      <c r="I321" s="265" t="s">
        <v>318</v>
      </c>
      <c r="J321" s="266"/>
      <c r="K321" s="266"/>
      <c r="L321" s="266"/>
      <c r="M321" s="266"/>
      <c r="N321" s="266"/>
      <c r="O321" s="266"/>
      <c r="P321" s="266"/>
      <c r="Q321" s="266"/>
      <c r="R321" s="266"/>
      <c r="S321" s="266"/>
      <c r="T321" s="266"/>
      <c r="U321" s="266"/>
      <c r="V321" s="266"/>
      <c r="W321" s="266"/>
      <c r="X321" s="266"/>
      <c r="Y321" s="266"/>
      <c r="Z321" s="266"/>
      <c r="AA321" s="266"/>
      <c r="AB321" s="266"/>
      <c r="AC321" s="266"/>
      <c r="AD321" s="266"/>
      <c r="AE321" s="267" t="s">
        <v>164</v>
      </c>
    </row>
    <row r="322" spans="1:31" x14ac:dyDescent="0.2">
      <c r="A322" s="268" t="s">
        <v>165</v>
      </c>
      <c r="B322" s="269"/>
      <c r="C322" s="270"/>
      <c r="D322" s="270"/>
      <c r="E322" s="270"/>
      <c r="F322" s="271"/>
      <c r="G322" s="272"/>
      <c r="H322" s="272"/>
      <c r="I322" s="272"/>
      <c r="J322" s="266"/>
      <c r="K322" s="266"/>
      <c r="L322" s="266"/>
      <c r="M322" s="266"/>
      <c r="N322" s="266"/>
      <c r="O322" s="266"/>
      <c r="P322" s="266"/>
      <c r="Q322" s="266"/>
      <c r="R322" s="266"/>
      <c r="S322" s="266"/>
      <c r="T322" s="266"/>
      <c r="U322" s="266"/>
      <c r="V322" s="266"/>
      <c r="W322" s="266"/>
      <c r="X322" s="266"/>
      <c r="Y322" s="266"/>
      <c r="Z322" s="266"/>
      <c r="AA322" s="266"/>
      <c r="AB322" s="266"/>
      <c r="AC322" s="266"/>
      <c r="AD322" s="266"/>
      <c r="AE322" s="273" t="s">
        <v>166</v>
      </c>
    </row>
    <row r="323" spans="1:31" x14ac:dyDescent="0.2">
      <c r="A323" s="274" t="s">
        <v>357</v>
      </c>
      <c r="B323" s="275">
        <v>316</v>
      </c>
      <c r="C323" s="276" t="s">
        <v>157</v>
      </c>
      <c r="D323" s="276" t="s">
        <v>98</v>
      </c>
      <c r="E323" s="276" t="s">
        <v>358</v>
      </c>
      <c r="F323" s="277">
        <v>4</v>
      </c>
      <c r="G323" s="278"/>
      <c r="H323" s="278">
        <v>5.9290000000000003</v>
      </c>
      <c r="I323" s="278">
        <v>8.7999999999999995E-2</v>
      </c>
      <c r="J323" s="266"/>
      <c r="K323" s="266"/>
      <c r="L323" s="266"/>
      <c r="M323" s="266"/>
      <c r="N323" s="266"/>
      <c r="O323" s="266"/>
      <c r="P323" s="266"/>
      <c r="Q323" s="266"/>
      <c r="R323" s="266"/>
      <c r="S323" s="266"/>
      <c r="T323" s="266"/>
      <c r="U323" s="266"/>
      <c r="V323" s="266"/>
      <c r="W323" s="266"/>
      <c r="X323" s="266"/>
      <c r="Y323" s="266"/>
      <c r="Z323" s="266"/>
      <c r="AA323" s="266"/>
      <c r="AB323" s="266"/>
      <c r="AC323" s="266"/>
      <c r="AD323" s="266"/>
      <c r="AE323" s="273"/>
    </row>
    <row r="324" spans="1:31" x14ac:dyDescent="0.2">
      <c r="A324" s="274" t="s">
        <v>357</v>
      </c>
      <c r="B324" s="275">
        <v>317</v>
      </c>
      <c r="C324" s="276" t="s">
        <v>157</v>
      </c>
      <c r="D324" s="276" t="s">
        <v>98</v>
      </c>
      <c r="E324" s="276" t="s">
        <v>359</v>
      </c>
      <c r="F324" s="277">
        <v>6</v>
      </c>
      <c r="G324" s="278"/>
      <c r="H324" s="278">
        <v>3.9529999999999998</v>
      </c>
      <c r="I324" s="278">
        <v>8.4000000000000005E-2</v>
      </c>
      <c r="J324" s="266"/>
      <c r="K324" s="266"/>
      <c r="L324" s="266"/>
      <c r="M324" s="266"/>
      <c r="N324" s="266"/>
      <c r="O324" s="266"/>
      <c r="P324" s="266"/>
      <c r="Q324" s="266"/>
      <c r="R324" s="266"/>
      <c r="S324" s="266"/>
      <c r="T324" s="266"/>
      <c r="U324" s="266"/>
      <c r="V324" s="266"/>
      <c r="W324" s="266"/>
      <c r="X324" s="266"/>
      <c r="Y324" s="266"/>
      <c r="Z324" s="266"/>
      <c r="AA324" s="266"/>
      <c r="AB324" s="266"/>
      <c r="AC324" s="266"/>
      <c r="AD324" s="266"/>
      <c r="AE324" s="273"/>
    </row>
    <row r="325" spans="1:31" x14ac:dyDescent="0.2">
      <c r="A325" s="274" t="s">
        <v>357</v>
      </c>
      <c r="B325" s="275">
        <v>318</v>
      </c>
      <c r="C325" s="276" t="s">
        <v>157</v>
      </c>
      <c r="D325" s="276" t="s">
        <v>98</v>
      </c>
      <c r="E325" s="276" t="s">
        <v>360</v>
      </c>
      <c r="F325" s="277">
        <v>10</v>
      </c>
      <c r="G325" s="278"/>
      <c r="H325" s="278">
        <v>2.3079999999999998</v>
      </c>
      <c r="I325" s="278">
        <v>0.08</v>
      </c>
      <c r="J325" s="266"/>
      <c r="K325" s="266"/>
      <c r="L325" s="266"/>
      <c r="M325" s="266"/>
      <c r="N325" s="266"/>
      <c r="O325" s="266"/>
      <c r="P325" s="266"/>
      <c r="Q325" s="266"/>
      <c r="R325" s="266"/>
      <c r="S325" s="266"/>
      <c r="T325" s="266"/>
      <c r="U325" s="266"/>
      <c r="V325" s="266"/>
      <c r="W325" s="266"/>
      <c r="X325" s="266"/>
      <c r="Y325" s="266"/>
      <c r="Z325" s="266"/>
      <c r="AA325" s="266"/>
      <c r="AB325" s="266"/>
      <c r="AC325" s="266"/>
      <c r="AD325" s="266"/>
      <c r="AE325" s="273"/>
    </row>
    <row r="326" spans="1:31" x14ac:dyDescent="0.2">
      <c r="A326" s="274" t="s">
        <v>357</v>
      </c>
      <c r="B326" s="275">
        <v>319</v>
      </c>
      <c r="C326" s="276" t="s">
        <v>157</v>
      </c>
      <c r="D326" s="276" t="s">
        <v>98</v>
      </c>
      <c r="E326" s="276" t="s">
        <v>361</v>
      </c>
      <c r="F326" s="277">
        <v>16</v>
      </c>
      <c r="G326" s="278"/>
      <c r="H326" s="278">
        <v>1.466</v>
      </c>
      <c r="I326" s="278">
        <v>7.6999999999999999E-2</v>
      </c>
      <c r="J326" s="266"/>
      <c r="K326" s="266"/>
      <c r="L326" s="266"/>
      <c r="M326" s="266"/>
      <c r="N326" s="266"/>
      <c r="O326" s="266"/>
      <c r="P326" s="266"/>
      <c r="Q326" s="266"/>
      <c r="R326" s="266"/>
      <c r="S326" s="266"/>
      <c r="T326" s="266"/>
      <c r="U326" s="266"/>
      <c r="V326" s="266"/>
      <c r="W326" s="266"/>
      <c r="X326" s="266"/>
      <c r="Y326" s="266"/>
      <c r="Z326" s="266"/>
      <c r="AA326" s="266"/>
      <c r="AB326" s="266"/>
      <c r="AC326" s="266"/>
      <c r="AD326" s="266"/>
      <c r="AE326" s="273"/>
    </row>
    <row r="327" spans="1:31" x14ac:dyDescent="0.2">
      <c r="A327" s="274" t="s">
        <v>167</v>
      </c>
      <c r="B327" s="275">
        <v>320</v>
      </c>
      <c r="C327" s="276" t="s">
        <v>157</v>
      </c>
      <c r="D327" s="276" t="s">
        <v>155</v>
      </c>
      <c r="E327" s="276" t="s">
        <v>168</v>
      </c>
      <c r="F327" s="277">
        <v>35</v>
      </c>
      <c r="G327" s="278"/>
      <c r="H327" s="278">
        <v>1.01</v>
      </c>
      <c r="I327" s="278">
        <v>9.6500000000000002E-2</v>
      </c>
      <c r="J327" s="279">
        <v>0</v>
      </c>
      <c r="K327" s="279">
        <v>0</v>
      </c>
      <c r="L327" s="279">
        <v>0</v>
      </c>
      <c r="M327" s="279">
        <v>0</v>
      </c>
      <c r="N327" s="279">
        <v>0</v>
      </c>
      <c r="O327" s="279">
        <v>0</v>
      </c>
      <c r="P327" s="279">
        <v>0</v>
      </c>
      <c r="Q327" s="279">
        <v>0</v>
      </c>
      <c r="R327" s="279">
        <v>0</v>
      </c>
      <c r="S327" s="279">
        <v>0</v>
      </c>
      <c r="T327" s="279">
        <v>0</v>
      </c>
      <c r="U327" s="279">
        <v>0</v>
      </c>
      <c r="V327" s="279">
        <v>0</v>
      </c>
      <c r="W327" s="279">
        <v>0</v>
      </c>
      <c r="X327" s="279">
        <v>0</v>
      </c>
      <c r="Y327" s="279">
        <v>0</v>
      </c>
      <c r="Z327" s="279">
        <v>0</v>
      </c>
      <c r="AA327" s="279">
        <v>0</v>
      </c>
      <c r="AB327" s="279">
        <v>0</v>
      </c>
      <c r="AC327" s="279">
        <v>0</v>
      </c>
      <c r="AD327" s="279">
        <v>0</v>
      </c>
      <c r="AE327" s="273">
        <v>96</v>
      </c>
    </row>
    <row r="328" spans="1:31" x14ac:dyDescent="0.2">
      <c r="A328" s="274" t="s">
        <v>167</v>
      </c>
      <c r="B328" s="275">
        <v>321</v>
      </c>
      <c r="C328" s="276" t="s">
        <v>157</v>
      </c>
      <c r="D328" s="276" t="s">
        <v>155</v>
      </c>
      <c r="E328" s="276" t="s">
        <v>169</v>
      </c>
      <c r="F328" s="277">
        <v>50</v>
      </c>
      <c r="G328" s="278"/>
      <c r="H328" s="278">
        <v>0.74399999999999999</v>
      </c>
      <c r="I328" s="278">
        <v>9.3100000000000002E-2</v>
      </c>
      <c r="J328" s="279">
        <v>0</v>
      </c>
      <c r="K328" s="279">
        <v>0</v>
      </c>
      <c r="L328" s="279">
        <v>0</v>
      </c>
      <c r="M328" s="279">
        <v>0</v>
      </c>
      <c r="N328" s="279">
        <v>0</v>
      </c>
      <c r="O328" s="279">
        <v>0</v>
      </c>
      <c r="P328" s="279">
        <v>0</v>
      </c>
      <c r="Q328" s="279">
        <v>0</v>
      </c>
      <c r="R328" s="279">
        <v>0</v>
      </c>
      <c r="S328" s="279">
        <v>0</v>
      </c>
      <c r="T328" s="279">
        <v>0</v>
      </c>
      <c r="U328" s="279">
        <v>0</v>
      </c>
      <c r="V328" s="279">
        <v>0</v>
      </c>
      <c r="W328" s="279">
        <v>0</v>
      </c>
      <c r="X328" s="279">
        <v>0</v>
      </c>
      <c r="Y328" s="279">
        <v>0</v>
      </c>
      <c r="Z328" s="279">
        <v>0</v>
      </c>
      <c r="AA328" s="279">
        <v>0</v>
      </c>
      <c r="AB328" s="279">
        <v>0</v>
      </c>
      <c r="AC328" s="279">
        <v>0</v>
      </c>
      <c r="AD328" s="279">
        <v>0</v>
      </c>
      <c r="AE328" s="273">
        <v>117</v>
      </c>
    </row>
    <row r="329" spans="1:31" x14ac:dyDescent="0.2">
      <c r="A329" s="274" t="s">
        <v>167</v>
      </c>
      <c r="B329" s="275">
        <v>322</v>
      </c>
      <c r="C329" s="276" t="s">
        <v>157</v>
      </c>
      <c r="D329" s="276" t="s">
        <v>155</v>
      </c>
      <c r="E329" s="276" t="s">
        <v>170</v>
      </c>
      <c r="F329" s="277">
        <v>70</v>
      </c>
      <c r="G329" s="278"/>
      <c r="H329" s="278">
        <v>0.51400000000000001</v>
      </c>
      <c r="I329" s="278">
        <v>9.1499999999999998E-2</v>
      </c>
      <c r="J329" s="279">
        <v>0</v>
      </c>
      <c r="K329" s="279">
        <v>0</v>
      </c>
      <c r="L329" s="279">
        <v>0</v>
      </c>
      <c r="M329" s="279">
        <v>0</v>
      </c>
      <c r="N329" s="279">
        <v>0</v>
      </c>
      <c r="O329" s="279">
        <v>0</v>
      </c>
      <c r="P329" s="279">
        <v>0</v>
      </c>
      <c r="Q329" s="279">
        <v>0</v>
      </c>
      <c r="R329" s="279">
        <v>0</v>
      </c>
      <c r="S329" s="279">
        <v>0</v>
      </c>
      <c r="T329" s="279">
        <v>0</v>
      </c>
      <c r="U329" s="279">
        <v>0</v>
      </c>
      <c r="V329" s="279">
        <v>0</v>
      </c>
      <c r="W329" s="279">
        <v>0</v>
      </c>
      <c r="X329" s="279">
        <v>0</v>
      </c>
      <c r="Y329" s="279">
        <v>0</v>
      </c>
      <c r="Z329" s="279">
        <v>0</v>
      </c>
      <c r="AA329" s="279">
        <v>0</v>
      </c>
      <c r="AB329" s="279">
        <v>0</v>
      </c>
      <c r="AC329" s="279">
        <v>0</v>
      </c>
      <c r="AD329" s="279">
        <v>0</v>
      </c>
      <c r="AE329" s="273">
        <v>152</v>
      </c>
    </row>
    <row r="330" spans="1:31" ht="13.5" customHeight="1" x14ac:dyDescent="0.2">
      <c r="A330" s="274" t="s">
        <v>167</v>
      </c>
      <c r="B330" s="275">
        <v>323</v>
      </c>
      <c r="C330" s="276" t="s">
        <v>157</v>
      </c>
      <c r="D330" s="276" t="s">
        <v>155</v>
      </c>
      <c r="E330" s="276" t="s">
        <v>171</v>
      </c>
      <c r="F330" s="277">
        <v>95</v>
      </c>
      <c r="G330" s="278"/>
      <c r="H330" s="278">
        <v>0.372</v>
      </c>
      <c r="I330" s="278">
        <v>8.9099999999999999E-2</v>
      </c>
      <c r="J330" s="279">
        <v>0</v>
      </c>
      <c r="K330" s="279">
        <v>0</v>
      </c>
      <c r="L330" s="279">
        <v>0</v>
      </c>
      <c r="M330" s="279">
        <v>0</v>
      </c>
      <c r="N330" s="279">
        <v>0</v>
      </c>
      <c r="O330" s="279">
        <v>0</v>
      </c>
      <c r="P330" s="279">
        <v>0</v>
      </c>
      <c r="Q330" s="279">
        <v>0</v>
      </c>
      <c r="R330" s="279">
        <v>0</v>
      </c>
      <c r="S330" s="279">
        <v>0</v>
      </c>
      <c r="T330" s="279">
        <v>0</v>
      </c>
      <c r="U330" s="279">
        <v>0</v>
      </c>
      <c r="V330" s="279">
        <v>0</v>
      </c>
      <c r="W330" s="279">
        <v>0</v>
      </c>
      <c r="X330" s="279">
        <v>0</v>
      </c>
      <c r="Y330" s="279">
        <v>0</v>
      </c>
      <c r="Z330" s="279">
        <v>0</v>
      </c>
      <c r="AA330" s="279">
        <v>0</v>
      </c>
      <c r="AB330" s="279">
        <v>0</v>
      </c>
      <c r="AC330" s="279">
        <v>0</v>
      </c>
      <c r="AD330" s="279">
        <v>0</v>
      </c>
      <c r="AE330" s="273">
        <v>200</v>
      </c>
    </row>
    <row r="331" spans="1:31" x14ac:dyDescent="0.2">
      <c r="A331" s="274" t="s">
        <v>167</v>
      </c>
      <c r="B331" s="275">
        <v>324</v>
      </c>
      <c r="C331" s="276" t="s">
        <v>157</v>
      </c>
      <c r="D331" s="276" t="s">
        <v>155</v>
      </c>
      <c r="E331" s="276" t="s">
        <v>172</v>
      </c>
      <c r="F331" s="277">
        <v>120</v>
      </c>
      <c r="G331" s="278"/>
      <c r="H331" s="278">
        <v>0.24099999999999999</v>
      </c>
      <c r="I331" s="278">
        <v>8.3000000000000004E-2</v>
      </c>
      <c r="J331" s="279">
        <v>0</v>
      </c>
      <c r="K331" s="279">
        <v>0</v>
      </c>
      <c r="L331" s="279">
        <v>0</v>
      </c>
      <c r="M331" s="279">
        <v>0</v>
      </c>
      <c r="N331" s="279">
        <v>0</v>
      </c>
      <c r="O331" s="279">
        <v>0</v>
      </c>
      <c r="P331" s="279">
        <v>0</v>
      </c>
      <c r="Q331" s="279">
        <v>0</v>
      </c>
      <c r="R331" s="279">
        <v>0</v>
      </c>
      <c r="S331" s="279">
        <v>0</v>
      </c>
      <c r="T331" s="279">
        <v>0</v>
      </c>
      <c r="U331" s="279">
        <v>0</v>
      </c>
      <c r="V331" s="279">
        <v>0</v>
      </c>
      <c r="W331" s="279">
        <v>0</v>
      </c>
      <c r="X331" s="279">
        <v>0</v>
      </c>
      <c r="Y331" s="279">
        <v>0</v>
      </c>
      <c r="Z331" s="279">
        <v>0</v>
      </c>
      <c r="AA331" s="279">
        <v>0</v>
      </c>
      <c r="AB331" s="279">
        <v>0</v>
      </c>
      <c r="AC331" s="279">
        <v>0</v>
      </c>
      <c r="AD331" s="279">
        <v>0</v>
      </c>
      <c r="AE331" s="273">
        <v>232</v>
      </c>
    </row>
    <row r="332" spans="1:31" ht="13.5" customHeight="1" x14ac:dyDescent="0.2">
      <c r="A332" s="274" t="s">
        <v>167</v>
      </c>
      <c r="B332" s="275">
        <v>325</v>
      </c>
      <c r="C332" s="276" t="s">
        <v>157</v>
      </c>
      <c r="D332" s="276" t="s">
        <v>155</v>
      </c>
      <c r="E332" s="276" t="s">
        <v>173</v>
      </c>
      <c r="F332" s="277">
        <v>150</v>
      </c>
      <c r="G332" s="278"/>
      <c r="H332" s="278">
        <v>0.26600000000000001</v>
      </c>
      <c r="I332" s="278">
        <v>8.2000000000000003E-2</v>
      </c>
      <c r="J332" s="279">
        <v>0</v>
      </c>
      <c r="K332" s="279">
        <v>0</v>
      </c>
      <c r="L332" s="279">
        <v>0</v>
      </c>
      <c r="M332" s="279">
        <v>0</v>
      </c>
      <c r="N332" s="279">
        <v>0</v>
      </c>
      <c r="O332" s="279">
        <v>0</v>
      </c>
      <c r="P332" s="279">
        <v>0</v>
      </c>
      <c r="Q332" s="279">
        <v>0</v>
      </c>
      <c r="R332" s="279">
        <v>0</v>
      </c>
      <c r="S332" s="279">
        <v>0</v>
      </c>
      <c r="T332" s="279">
        <v>0</v>
      </c>
      <c r="U332" s="279">
        <v>0</v>
      </c>
      <c r="V332" s="279">
        <v>0</v>
      </c>
      <c r="W332" s="279">
        <v>0</v>
      </c>
      <c r="X332" s="279">
        <v>0</v>
      </c>
      <c r="Y332" s="279">
        <v>0</v>
      </c>
      <c r="Z332" s="279">
        <v>0</v>
      </c>
      <c r="AA332" s="279">
        <v>0</v>
      </c>
      <c r="AB332" s="279">
        <v>0</v>
      </c>
      <c r="AC332" s="279">
        <v>0</v>
      </c>
      <c r="AD332" s="279">
        <v>0</v>
      </c>
      <c r="AE332" s="273">
        <v>268</v>
      </c>
    </row>
    <row r="333" spans="1:31" x14ac:dyDescent="0.2">
      <c r="I333" s="266"/>
      <c r="J333" s="266"/>
      <c r="K333" s="266"/>
      <c r="L333" s="266"/>
      <c r="M333" s="266"/>
      <c r="N333" s="266"/>
      <c r="O333" s="266"/>
      <c r="P333" s="266"/>
      <c r="Q333" s="266"/>
      <c r="R333" s="266"/>
      <c r="S333" s="266"/>
      <c r="T333" s="266"/>
      <c r="U333" s="266"/>
      <c r="V333" s="266"/>
      <c r="W333" s="266"/>
      <c r="X333" s="266"/>
      <c r="Y333" s="266"/>
      <c r="Z333" s="266"/>
      <c r="AA333" s="266"/>
      <c r="AB333" s="266"/>
      <c r="AC333" s="266"/>
      <c r="AD333" s="266"/>
    </row>
    <row r="334" spans="1:31" ht="33" customHeight="1" x14ac:dyDescent="0.2">
      <c r="A334" s="268" t="s">
        <v>174</v>
      </c>
      <c r="B334" s="269"/>
      <c r="C334" s="270"/>
      <c r="D334" s="270"/>
      <c r="E334" s="270"/>
      <c r="F334" s="271"/>
      <c r="G334" s="272" t="s">
        <v>175</v>
      </c>
      <c r="H334" s="285" t="s">
        <v>316</v>
      </c>
      <c r="I334" s="285" t="s">
        <v>317</v>
      </c>
      <c r="J334" s="266"/>
      <c r="K334" s="266"/>
      <c r="L334" s="266"/>
      <c r="M334" s="266"/>
      <c r="N334" s="266"/>
      <c r="O334" s="266"/>
      <c r="P334" s="266"/>
      <c r="Q334" s="266"/>
      <c r="R334" s="266"/>
      <c r="S334" s="266"/>
      <c r="T334" s="266"/>
      <c r="U334" s="266"/>
      <c r="V334" s="266"/>
      <c r="W334" s="266"/>
      <c r="X334" s="266"/>
      <c r="Y334" s="266"/>
      <c r="Z334" s="266"/>
      <c r="AA334" s="266"/>
      <c r="AB334" s="266"/>
      <c r="AC334" s="266"/>
      <c r="AD334" s="266"/>
      <c r="AE334" s="273" t="s">
        <v>166</v>
      </c>
    </row>
    <row r="335" spans="1:31" x14ac:dyDescent="0.2">
      <c r="A335" s="274" t="s">
        <v>176</v>
      </c>
      <c r="B335" s="275">
        <f>B332+1</f>
        <v>326</v>
      </c>
      <c r="C335" s="276" t="s">
        <v>177</v>
      </c>
      <c r="D335" s="276" t="s">
        <v>155</v>
      </c>
      <c r="E335" s="276" t="s">
        <v>106</v>
      </c>
      <c r="F335" s="277">
        <v>35</v>
      </c>
      <c r="G335" s="278"/>
      <c r="H335" s="276">
        <v>1.1438280000000001</v>
      </c>
      <c r="I335" s="276">
        <v>0.28851143810578289</v>
      </c>
      <c r="J335" s="279">
        <v>0</v>
      </c>
      <c r="K335" s="279">
        <v>0</v>
      </c>
      <c r="L335" s="279">
        <v>0</v>
      </c>
      <c r="M335" s="279">
        <v>0</v>
      </c>
      <c r="N335" s="279">
        <v>0</v>
      </c>
      <c r="O335" s="279">
        <v>0</v>
      </c>
      <c r="P335" s="279">
        <v>0</v>
      </c>
      <c r="Q335" s="279">
        <v>0</v>
      </c>
      <c r="R335" s="279">
        <v>0</v>
      </c>
      <c r="S335" s="279">
        <v>0</v>
      </c>
      <c r="T335" s="279">
        <v>0</v>
      </c>
      <c r="U335" s="279">
        <v>0</v>
      </c>
      <c r="V335" s="279">
        <v>0</v>
      </c>
      <c r="W335" s="279">
        <v>0</v>
      </c>
      <c r="X335" s="279">
        <v>0</v>
      </c>
      <c r="Y335" s="279">
        <v>0</v>
      </c>
      <c r="Z335" s="279">
        <v>0</v>
      </c>
      <c r="AA335" s="279">
        <v>0</v>
      </c>
      <c r="AB335" s="279">
        <v>0</v>
      </c>
      <c r="AC335" s="279">
        <v>0</v>
      </c>
      <c r="AD335" s="279">
        <v>0</v>
      </c>
      <c r="AE335" s="273">
        <v>160</v>
      </c>
    </row>
    <row r="336" spans="1:31" x14ac:dyDescent="0.2">
      <c r="A336" s="274" t="s">
        <v>176</v>
      </c>
      <c r="B336" s="275">
        <f>B335+1</f>
        <v>327</v>
      </c>
      <c r="C336" s="276" t="s">
        <v>177</v>
      </c>
      <c r="D336" s="276" t="s">
        <v>155</v>
      </c>
      <c r="E336" s="276" t="s">
        <v>107</v>
      </c>
      <c r="F336" s="277">
        <v>50</v>
      </c>
      <c r="G336" s="278"/>
      <c r="H336" s="276">
        <v>0.79659450000000009</v>
      </c>
      <c r="I336" s="276">
        <v>0.27587932222272965</v>
      </c>
      <c r="J336" s="279">
        <v>0</v>
      </c>
      <c r="K336" s="279">
        <v>0</v>
      </c>
      <c r="L336" s="279">
        <v>0</v>
      </c>
      <c r="M336" s="279">
        <v>0</v>
      </c>
      <c r="N336" s="279">
        <v>0</v>
      </c>
      <c r="O336" s="279">
        <v>0</v>
      </c>
      <c r="P336" s="279">
        <v>0</v>
      </c>
      <c r="Q336" s="279">
        <v>0</v>
      </c>
      <c r="R336" s="279">
        <v>0</v>
      </c>
      <c r="S336" s="279">
        <v>0</v>
      </c>
      <c r="T336" s="279">
        <v>0</v>
      </c>
      <c r="U336" s="279">
        <v>0</v>
      </c>
      <c r="V336" s="279">
        <v>0</v>
      </c>
      <c r="W336" s="279">
        <v>0</v>
      </c>
      <c r="X336" s="279">
        <v>0</v>
      </c>
      <c r="Y336" s="279">
        <v>0</v>
      </c>
      <c r="Z336" s="279">
        <v>0</v>
      </c>
      <c r="AA336" s="279">
        <v>0</v>
      </c>
      <c r="AB336" s="279">
        <v>0</v>
      </c>
      <c r="AC336" s="279">
        <v>0</v>
      </c>
      <c r="AD336" s="279">
        <v>0</v>
      </c>
      <c r="AE336" s="273">
        <v>195</v>
      </c>
    </row>
    <row r="337" spans="1:31" x14ac:dyDescent="0.2">
      <c r="A337" s="274" t="s">
        <v>176</v>
      </c>
      <c r="B337" s="275">
        <f>B336+1</f>
        <v>328</v>
      </c>
      <c r="C337" s="276" t="s">
        <v>177</v>
      </c>
      <c r="D337" s="276" t="s">
        <v>155</v>
      </c>
      <c r="E337" s="276" t="s">
        <v>108</v>
      </c>
      <c r="F337" s="277">
        <v>70</v>
      </c>
      <c r="G337" s="278"/>
      <c r="H337" s="276">
        <v>0.58152599999999999</v>
      </c>
      <c r="I337" s="276">
        <v>0.26279978506394119</v>
      </c>
      <c r="J337" s="279">
        <v>0</v>
      </c>
      <c r="K337" s="279">
        <v>0</v>
      </c>
      <c r="L337" s="279">
        <v>0</v>
      </c>
      <c r="M337" s="279">
        <v>0</v>
      </c>
      <c r="N337" s="279">
        <v>0</v>
      </c>
      <c r="O337" s="279">
        <v>0</v>
      </c>
      <c r="P337" s="279">
        <v>0</v>
      </c>
      <c r="Q337" s="279">
        <v>0</v>
      </c>
      <c r="R337" s="279">
        <v>0</v>
      </c>
      <c r="S337" s="279">
        <v>0</v>
      </c>
      <c r="T337" s="279">
        <v>0</v>
      </c>
      <c r="U337" s="279">
        <v>0</v>
      </c>
      <c r="V337" s="279">
        <v>0</v>
      </c>
      <c r="W337" s="279">
        <v>0</v>
      </c>
      <c r="X337" s="279">
        <v>0</v>
      </c>
      <c r="Y337" s="279">
        <v>0</v>
      </c>
      <c r="Z337" s="279">
        <v>0</v>
      </c>
      <c r="AA337" s="279">
        <v>0</v>
      </c>
      <c r="AB337" s="279">
        <v>0</v>
      </c>
      <c r="AC337" s="279">
        <v>0</v>
      </c>
      <c r="AD337" s="279">
        <v>0</v>
      </c>
      <c r="AE337" s="273">
        <v>235</v>
      </c>
    </row>
    <row r="338" spans="1:31" x14ac:dyDescent="0.2">
      <c r="A338" s="274" t="s">
        <v>176</v>
      </c>
      <c r="B338" s="275">
        <f>B337+1</f>
        <v>329</v>
      </c>
      <c r="C338" s="276" t="s">
        <v>177</v>
      </c>
      <c r="D338" s="276" t="s">
        <v>155</v>
      </c>
      <c r="E338" s="276" t="s">
        <v>109</v>
      </c>
      <c r="F338" s="277">
        <v>95</v>
      </c>
      <c r="G338" s="278"/>
      <c r="H338" s="276">
        <v>0.42292799999999997</v>
      </c>
      <c r="I338" s="276">
        <v>0.25303637752627595</v>
      </c>
      <c r="J338" s="279">
        <v>0</v>
      </c>
      <c r="K338" s="279">
        <v>0</v>
      </c>
      <c r="L338" s="279">
        <v>0</v>
      </c>
      <c r="M338" s="279">
        <v>0</v>
      </c>
      <c r="N338" s="279">
        <v>0</v>
      </c>
      <c r="O338" s="279">
        <v>0</v>
      </c>
      <c r="P338" s="279">
        <v>0</v>
      </c>
      <c r="Q338" s="279">
        <v>0</v>
      </c>
      <c r="R338" s="279">
        <v>0</v>
      </c>
      <c r="S338" s="279">
        <v>0</v>
      </c>
      <c r="T338" s="279">
        <v>0</v>
      </c>
      <c r="U338" s="279">
        <v>0</v>
      </c>
      <c r="V338" s="279">
        <v>0</v>
      </c>
      <c r="W338" s="279">
        <v>0</v>
      </c>
      <c r="X338" s="279">
        <v>0</v>
      </c>
      <c r="Y338" s="279">
        <v>0</v>
      </c>
      <c r="Z338" s="279">
        <v>0</v>
      </c>
      <c r="AA338" s="279">
        <v>0</v>
      </c>
      <c r="AB338" s="279">
        <v>0</v>
      </c>
      <c r="AC338" s="279">
        <v>0</v>
      </c>
      <c r="AD338" s="279">
        <v>0</v>
      </c>
      <c r="AE338" s="273">
        <v>300</v>
      </c>
    </row>
    <row r="339" spans="1:31" x14ac:dyDescent="0.2">
      <c r="A339" s="274" t="s">
        <v>176</v>
      </c>
      <c r="B339" s="275">
        <f>B338+1</f>
        <v>330</v>
      </c>
      <c r="C339" s="276" t="s">
        <v>177</v>
      </c>
      <c r="D339" s="276" t="s">
        <v>155</v>
      </c>
      <c r="E339" s="276" t="s">
        <v>110</v>
      </c>
      <c r="F339" s="277">
        <v>120</v>
      </c>
      <c r="G339" s="278"/>
      <c r="H339" s="276">
        <v>0.33041250000000005</v>
      </c>
      <c r="I339" s="276">
        <v>0.24566020931412147</v>
      </c>
      <c r="J339" s="279">
        <v>0</v>
      </c>
      <c r="K339" s="279">
        <v>0</v>
      </c>
      <c r="L339" s="279">
        <v>0</v>
      </c>
      <c r="M339" s="279">
        <v>0</v>
      </c>
      <c r="N339" s="279">
        <v>0</v>
      </c>
      <c r="O339" s="279">
        <v>0</v>
      </c>
      <c r="P339" s="279">
        <v>0</v>
      </c>
      <c r="Q339" s="279">
        <v>0</v>
      </c>
      <c r="R339" s="279">
        <v>0</v>
      </c>
      <c r="S339" s="279">
        <v>0</v>
      </c>
      <c r="T339" s="279">
        <v>0</v>
      </c>
      <c r="U339" s="279">
        <v>0</v>
      </c>
      <c r="V339" s="279">
        <v>0</v>
      </c>
      <c r="W339" s="279">
        <v>0</v>
      </c>
      <c r="X339" s="279">
        <v>0</v>
      </c>
      <c r="Y339" s="279">
        <v>0</v>
      </c>
      <c r="Z339" s="279">
        <v>0</v>
      </c>
      <c r="AA339" s="279">
        <v>0</v>
      </c>
      <c r="AB339" s="279">
        <v>0</v>
      </c>
      <c r="AC339" s="279">
        <v>0</v>
      </c>
      <c r="AD339" s="279">
        <v>0</v>
      </c>
      <c r="AE339" s="273">
        <v>340</v>
      </c>
    </row>
    <row r="340" spans="1:31" x14ac:dyDescent="0.2">
      <c r="A340" s="274" t="s">
        <v>176</v>
      </c>
      <c r="B340" s="275">
        <f>B339+1</f>
        <v>331</v>
      </c>
      <c r="C340" s="276" t="s">
        <v>177</v>
      </c>
      <c r="D340" s="276" t="s">
        <v>155</v>
      </c>
      <c r="E340" s="276" t="s">
        <v>111</v>
      </c>
      <c r="F340" s="277">
        <v>150</v>
      </c>
      <c r="G340" s="278"/>
      <c r="H340" s="276">
        <v>0.2727405</v>
      </c>
      <c r="I340" s="276">
        <v>0.23994028691119587</v>
      </c>
      <c r="J340" s="279">
        <v>0</v>
      </c>
      <c r="K340" s="279">
        <v>0</v>
      </c>
      <c r="L340" s="279">
        <v>0</v>
      </c>
      <c r="M340" s="279">
        <v>0</v>
      </c>
      <c r="N340" s="279">
        <v>0</v>
      </c>
      <c r="O340" s="279">
        <v>0</v>
      </c>
      <c r="P340" s="279">
        <v>0</v>
      </c>
      <c r="Q340" s="279">
        <v>0</v>
      </c>
      <c r="R340" s="279">
        <v>0</v>
      </c>
      <c r="S340" s="279">
        <v>0</v>
      </c>
      <c r="T340" s="279">
        <v>0</v>
      </c>
      <c r="U340" s="279">
        <v>0</v>
      </c>
      <c r="V340" s="279">
        <v>0</v>
      </c>
      <c r="W340" s="279">
        <v>0</v>
      </c>
      <c r="X340" s="279">
        <v>0</v>
      </c>
      <c r="Y340" s="279">
        <v>0</v>
      </c>
      <c r="Z340" s="279">
        <v>0</v>
      </c>
      <c r="AA340" s="279">
        <v>0</v>
      </c>
      <c r="AB340" s="279">
        <v>0</v>
      </c>
      <c r="AC340" s="279">
        <v>0</v>
      </c>
      <c r="AD340" s="279">
        <v>0</v>
      </c>
      <c r="AE340" s="273">
        <v>395</v>
      </c>
    </row>
    <row r="341" spans="1:31" x14ac:dyDescent="0.2">
      <c r="I341" s="63"/>
    </row>
    <row r="342" spans="1:31" x14ac:dyDescent="0.2">
      <c r="I342" s="63"/>
    </row>
    <row r="343" spans="1:31" x14ac:dyDescent="0.2">
      <c r="I343" s="63"/>
    </row>
    <row r="344" spans="1:31" x14ac:dyDescent="0.2">
      <c r="I344" s="63"/>
    </row>
    <row r="345" spans="1:31" x14ac:dyDescent="0.2">
      <c r="I345" s="63"/>
    </row>
    <row r="346" spans="1:31" x14ac:dyDescent="0.2">
      <c r="I346" s="63"/>
    </row>
  </sheetData>
  <sheetProtection sheet="1" objects="1" scenarios="1"/>
  <mergeCells count="9">
    <mergeCell ref="G1:G3"/>
    <mergeCell ref="H1:H3"/>
    <mergeCell ref="I1:I3"/>
    <mergeCell ref="A1:A3"/>
    <mergeCell ref="B1:B3"/>
    <mergeCell ref="C1:C3"/>
    <mergeCell ref="D1:D3"/>
    <mergeCell ref="E1:E3"/>
    <mergeCell ref="F1:F3"/>
  </mergeCells>
  <pageMargins left="0.7" right="0.7" top="0.75" bottom="0.75" header="0.3" footer="0.3"/>
  <pageSetup paperSize="9" orientation="portrait" horizontalDpi="300" verticalDpi="300"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3"/>
  <dimension ref="A1:T101"/>
  <sheetViews>
    <sheetView zoomScale="85" zoomScaleNormal="85" workbookViewId="0">
      <selection activeCell="F51" sqref="F51"/>
    </sheetView>
  </sheetViews>
  <sheetFormatPr baseColWidth="10" defaultRowHeight="12.75" x14ac:dyDescent="0.2"/>
  <cols>
    <col min="11" max="11" width="11.42578125" style="329"/>
    <col min="19" max="19" width="62.140625" customWidth="1"/>
  </cols>
  <sheetData>
    <row r="1" spans="1:20" ht="15.75" x14ac:dyDescent="0.2">
      <c r="A1" s="22"/>
      <c r="B1" s="328" t="s">
        <v>319</v>
      </c>
      <c r="C1" s="6"/>
      <c r="D1" s="6"/>
      <c r="E1" s="6"/>
      <c r="F1" s="6"/>
      <c r="G1" s="6"/>
      <c r="H1" s="6"/>
      <c r="I1" s="6"/>
      <c r="J1" s="6"/>
      <c r="L1" s="328" t="s">
        <v>320</v>
      </c>
      <c r="M1" s="6"/>
      <c r="N1" s="6"/>
      <c r="O1" s="6"/>
      <c r="P1" s="6"/>
      <c r="Q1" s="6"/>
      <c r="R1" s="19"/>
      <c r="S1" s="19"/>
      <c r="T1" s="19"/>
    </row>
    <row r="2" spans="1:20" ht="76.5" customHeight="1" x14ac:dyDescent="0.2">
      <c r="A2" s="22"/>
      <c r="B2" s="328"/>
      <c r="C2" s="6"/>
      <c r="D2" s="6"/>
      <c r="E2" s="6"/>
      <c r="F2" s="6"/>
      <c r="G2" s="458" t="s">
        <v>335</v>
      </c>
      <c r="H2" s="458"/>
      <c r="I2" s="458"/>
      <c r="J2" s="458"/>
      <c r="L2" s="328"/>
      <c r="M2" s="6"/>
      <c r="N2" s="6"/>
      <c r="O2" s="6"/>
      <c r="P2" s="6"/>
      <c r="Q2" s="6"/>
      <c r="R2" s="19"/>
      <c r="S2" s="330" t="s">
        <v>325</v>
      </c>
      <c r="T2" s="19"/>
    </row>
    <row r="3" spans="1:20" x14ac:dyDescent="0.2">
      <c r="A3" s="22"/>
      <c r="B3" s="455" t="s">
        <v>295</v>
      </c>
      <c r="C3" s="456"/>
      <c r="D3" s="456"/>
      <c r="E3" s="456"/>
      <c r="F3" s="456"/>
      <c r="G3" s="456"/>
      <c r="H3" s="456"/>
      <c r="I3" s="457"/>
      <c r="J3" s="457"/>
      <c r="L3" s="331"/>
      <c r="M3" s="332"/>
      <c r="N3" s="332"/>
      <c r="O3" s="332"/>
      <c r="P3" s="332"/>
      <c r="Q3" s="332"/>
      <c r="R3" s="333"/>
      <c r="S3" s="334"/>
      <c r="T3" s="334"/>
    </row>
    <row r="4" spans="1:20" x14ac:dyDescent="0.2">
      <c r="A4" s="22"/>
      <c r="B4" s="6"/>
      <c r="C4" s="6"/>
      <c r="D4" s="6"/>
      <c r="E4" s="6"/>
      <c r="F4" s="6"/>
      <c r="G4" s="6"/>
      <c r="H4" s="6"/>
      <c r="I4" s="6"/>
      <c r="J4" s="6"/>
      <c r="L4" s="6"/>
      <c r="M4" s="6"/>
      <c r="N4" s="6"/>
      <c r="O4" s="6"/>
      <c r="P4" s="6"/>
      <c r="Q4" s="6"/>
      <c r="R4" s="19"/>
      <c r="S4" s="19"/>
      <c r="T4" s="19"/>
    </row>
    <row r="5" spans="1:20" x14ac:dyDescent="0.2">
      <c r="A5" s="22"/>
      <c r="B5" s="11" t="s">
        <v>296</v>
      </c>
      <c r="C5" s="6"/>
      <c r="D5" s="6"/>
      <c r="E5" s="19"/>
      <c r="F5" s="19"/>
      <c r="G5" s="19"/>
      <c r="H5" s="335" t="s">
        <v>327</v>
      </c>
      <c r="I5" s="335"/>
      <c r="J5" s="6"/>
      <c r="L5" s="11"/>
      <c r="M5" s="6"/>
      <c r="N5" s="6"/>
      <c r="O5" s="19"/>
      <c r="P5" s="19"/>
      <c r="Q5" s="19"/>
      <c r="R5" s="336"/>
      <c r="S5" s="19"/>
      <c r="T5" s="19"/>
    </row>
    <row r="6" spans="1:20" x14ac:dyDescent="0.2">
      <c r="A6" s="22"/>
      <c r="B6" s="11"/>
      <c r="C6" s="6"/>
      <c r="D6" s="6"/>
      <c r="E6" s="19"/>
      <c r="F6" s="19"/>
      <c r="G6" s="19"/>
      <c r="H6" s="336"/>
      <c r="I6" s="19"/>
      <c r="J6" s="6"/>
      <c r="L6" s="22"/>
      <c r="M6" s="22"/>
      <c r="N6" s="22"/>
      <c r="O6" s="22"/>
      <c r="P6" s="22"/>
      <c r="Q6" s="22"/>
      <c r="R6" s="22"/>
      <c r="S6" s="22"/>
      <c r="T6" s="22"/>
    </row>
    <row r="7" spans="1:20" x14ac:dyDescent="0.2">
      <c r="A7" s="12" t="s">
        <v>315</v>
      </c>
      <c r="B7" s="13"/>
      <c r="C7" s="13"/>
      <c r="D7" s="13"/>
      <c r="E7" s="13"/>
      <c r="F7" s="13"/>
      <c r="G7" s="13"/>
      <c r="H7" s="13"/>
      <c r="I7" s="13"/>
      <c r="J7" s="329"/>
      <c r="L7" s="337" t="s">
        <v>322</v>
      </c>
      <c r="M7" s="329"/>
      <c r="N7" s="329"/>
      <c r="O7" s="329"/>
      <c r="P7" s="329"/>
      <c r="Q7" s="329"/>
      <c r="R7" s="329"/>
      <c r="S7" s="329"/>
      <c r="T7" s="329"/>
    </row>
    <row r="8" spans="1:20" x14ac:dyDescent="0.2">
      <c r="A8" s="22"/>
      <c r="B8" s="6"/>
      <c r="C8" s="6"/>
      <c r="D8" s="6"/>
      <c r="E8" s="19"/>
      <c r="F8" s="19"/>
      <c r="G8" s="19"/>
      <c r="H8" s="19"/>
      <c r="I8" s="19"/>
      <c r="J8" s="6"/>
      <c r="L8" s="22"/>
      <c r="M8" s="22"/>
      <c r="N8" s="22"/>
      <c r="O8" s="22"/>
      <c r="P8" s="22"/>
      <c r="Q8" s="22"/>
      <c r="R8" s="22"/>
      <c r="S8" s="22"/>
      <c r="T8" s="22"/>
    </row>
    <row r="9" spans="1:20" x14ac:dyDescent="0.2">
      <c r="A9" s="22"/>
      <c r="B9" s="6" t="s">
        <v>297</v>
      </c>
      <c r="C9" s="6"/>
      <c r="D9" s="6"/>
      <c r="E9" s="20" t="s">
        <v>298</v>
      </c>
      <c r="F9" s="303">
        <f>Auxiliar!E15</f>
        <v>0</v>
      </c>
      <c r="G9" s="21" t="s">
        <v>299</v>
      </c>
      <c r="H9" s="338" t="s">
        <v>328</v>
      </c>
      <c r="I9" s="338" t="s">
        <v>329</v>
      </c>
      <c r="J9" s="339" t="s">
        <v>330</v>
      </c>
      <c r="L9" s="6" t="s">
        <v>297</v>
      </c>
      <c r="M9" s="6"/>
      <c r="N9" s="6"/>
      <c r="O9" s="20" t="s">
        <v>298</v>
      </c>
      <c r="P9" s="353">
        <v>16</v>
      </c>
      <c r="Q9" s="21" t="s">
        <v>299</v>
      </c>
      <c r="R9" s="19"/>
      <c r="S9" s="19"/>
      <c r="T9" s="6"/>
    </row>
    <row r="10" spans="1:20" x14ac:dyDescent="0.2">
      <c r="A10" s="22"/>
      <c r="B10" s="6" t="s">
        <v>300</v>
      </c>
      <c r="C10" s="6"/>
      <c r="D10" s="6"/>
      <c r="E10" s="20" t="s">
        <v>301</v>
      </c>
      <c r="F10" s="304">
        <f>Auxiliar!E10</f>
        <v>15.308529864876443</v>
      </c>
      <c r="G10" s="21" t="s">
        <v>302</v>
      </c>
      <c r="H10" s="338">
        <v>143</v>
      </c>
      <c r="I10" s="338" t="s">
        <v>157</v>
      </c>
      <c r="J10" s="339" t="s">
        <v>331</v>
      </c>
      <c r="L10" s="6" t="s">
        <v>300</v>
      </c>
      <c r="M10" s="6"/>
      <c r="N10" s="6"/>
      <c r="O10" s="20" t="s">
        <v>301</v>
      </c>
      <c r="P10" s="304">
        <f>'CALCULO DE CORTOCIRCUITO'!D13*1000</f>
        <v>700</v>
      </c>
      <c r="Q10" s="21" t="s">
        <v>302</v>
      </c>
      <c r="R10" s="19"/>
      <c r="S10" s="19"/>
      <c r="T10" s="6"/>
    </row>
    <row r="11" spans="1:20" x14ac:dyDescent="0.2">
      <c r="A11" s="22"/>
      <c r="B11" s="6" t="s">
        <v>303</v>
      </c>
      <c r="C11" s="6"/>
      <c r="D11" s="6"/>
      <c r="E11" s="20" t="s">
        <v>304</v>
      </c>
      <c r="F11" s="352">
        <v>0.4</v>
      </c>
      <c r="G11" s="21" t="s">
        <v>305</v>
      </c>
      <c r="H11" s="338">
        <v>94</v>
      </c>
      <c r="I11" s="338" t="s">
        <v>157</v>
      </c>
      <c r="J11" s="339" t="s">
        <v>332</v>
      </c>
      <c r="L11" s="6" t="s">
        <v>303</v>
      </c>
      <c r="M11" s="6"/>
      <c r="N11" s="6"/>
      <c r="O11" s="20" t="s">
        <v>304</v>
      </c>
      <c r="P11" s="352">
        <v>0.1</v>
      </c>
      <c r="Q11" s="21" t="s">
        <v>305</v>
      </c>
      <c r="R11" s="22"/>
      <c r="S11" s="19"/>
      <c r="T11" s="6"/>
    </row>
    <row r="12" spans="1:20" x14ac:dyDescent="0.2">
      <c r="A12" s="22"/>
      <c r="B12" s="11" t="s">
        <v>326</v>
      </c>
      <c r="C12" s="6"/>
      <c r="D12" s="6"/>
      <c r="E12" s="20"/>
      <c r="F12" s="353">
        <v>143</v>
      </c>
      <c r="G12" s="21" t="s">
        <v>306</v>
      </c>
      <c r="H12" s="338">
        <v>115</v>
      </c>
      <c r="I12" s="338" t="s">
        <v>97</v>
      </c>
      <c r="J12" s="339" t="s">
        <v>331</v>
      </c>
      <c r="L12" s="11" t="s">
        <v>336</v>
      </c>
      <c r="M12" s="6"/>
      <c r="N12" s="6"/>
      <c r="O12" s="20"/>
      <c r="P12" s="340">
        <v>122.4</v>
      </c>
      <c r="Q12" s="21" t="s">
        <v>306</v>
      </c>
      <c r="R12" s="19"/>
      <c r="S12" s="19"/>
      <c r="T12" s="6"/>
    </row>
    <row r="13" spans="1:20" x14ac:dyDescent="0.2">
      <c r="A13" s="22"/>
      <c r="B13" s="6"/>
      <c r="C13" s="6"/>
      <c r="D13" s="6"/>
      <c r="E13" s="19"/>
      <c r="F13" s="19"/>
      <c r="G13" s="19"/>
      <c r="H13" s="338">
        <v>76</v>
      </c>
      <c r="I13" s="338" t="s">
        <v>97</v>
      </c>
      <c r="J13" s="339" t="s">
        <v>332</v>
      </c>
      <c r="L13" s="6"/>
      <c r="M13" s="6"/>
      <c r="N13" s="6"/>
      <c r="O13" s="19"/>
      <c r="P13" s="19"/>
      <c r="Q13" s="19"/>
      <c r="R13" s="19"/>
      <c r="S13" s="19"/>
      <c r="T13" s="6"/>
    </row>
    <row r="14" spans="1:20" ht="15.75" x14ac:dyDescent="0.2">
      <c r="A14" s="22"/>
      <c r="B14" s="6"/>
      <c r="C14" s="6"/>
      <c r="D14" s="341" t="s">
        <v>307</v>
      </c>
      <c r="E14" s="342" t="str">
        <f>+E15</f>
        <v>&lt;</v>
      </c>
      <c r="F14" s="342" t="s">
        <v>308</v>
      </c>
      <c r="G14" s="303"/>
      <c r="H14" s="338">
        <v>122</v>
      </c>
      <c r="I14" s="354" t="s">
        <v>337</v>
      </c>
      <c r="J14" s="355" t="s">
        <v>332</v>
      </c>
      <c r="L14" s="6"/>
      <c r="M14" s="6"/>
      <c r="N14" s="341" t="s">
        <v>298</v>
      </c>
      <c r="O14" s="342" t="str">
        <f>+O15</f>
        <v>&gt;</v>
      </c>
      <c r="P14" s="342" t="s">
        <v>309</v>
      </c>
      <c r="Q14" s="303"/>
      <c r="R14" s="19"/>
      <c r="S14" s="19"/>
      <c r="T14" s="6"/>
    </row>
    <row r="15" spans="1:20" x14ac:dyDescent="0.2">
      <c r="A15" s="22"/>
      <c r="B15" s="6"/>
      <c r="C15" s="6"/>
      <c r="D15" s="345">
        <f>+F9^2</f>
        <v>0</v>
      </c>
      <c r="E15" s="305" t="str">
        <f>+IF(D15&gt;F15,"&gt;","&lt;")</f>
        <v>&lt;</v>
      </c>
      <c r="F15" s="305">
        <f>F10^2*F11/F12^2</f>
        <v>4.5841084967248071E-3</v>
      </c>
      <c r="G15" s="19"/>
      <c r="H15" s="343"/>
      <c r="I15" s="343"/>
      <c r="J15" s="344"/>
      <c r="L15" s="6"/>
      <c r="M15" s="6"/>
      <c r="N15" s="346">
        <f>+P9</f>
        <v>16</v>
      </c>
      <c r="O15" s="305" t="str">
        <f>+IF(N15&gt;P15,"&gt;","&lt;")</f>
        <v>&gt;</v>
      </c>
      <c r="P15" s="305">
        <f>(P10*SQRT(P11))/P12</f>
        <v>1.8084921259132889</v>
      </c>
      <c r="Q15" s="19"/>
      <c r="R15" s="19"/>
      <c r="S15" s="19"/>
      <c r="T15" s="6"/>
    </row>
    <row r="16" spans="1:20" x14ac:dyDescent="0.2">
      <c r="A16" s="22"/>
      <c r="B16" s="6"/>
      <c r="C16" s="6"/>
      <c r="D16" s="6"/>
      <c r="E16" s="19"/>
      <c r="F16" s="19"/>
      <c r="G16" s="19"/>
      <c r="H16" s="19"/>
      <c r="I16" s="19"/>
      <c r="J16" s="6"/>
      <c r="L16" s="6"/>
      <c r="M16" s="6"/>
      <c r="N16" s="6"/>
      <c r="O16" s="19"/>
      <c r="P16" s="19"/>
      <c r="Q16" s="19"/>
      <c r="R16" s="19"/>
      <c r="S16" s="19"/>
      <c r="T16" s="6"/>
    </row>
    <row r="17" spans="1:20" ht="15.75" x14ac:dyDescent="0.2">
      <c r="A17" s="22"/>
      <c r="B17" s="6"/>
      <c r="C17" s="347" t="str">
        <f>+IF(D18&gt;F18,"Se Verifica que","No Verifica")</f>
        <v>No Verifica</v>
      </c>
      <c r="D17" s="341" t="s">
        <v>298</v>
      </c>
      <c r="E17" s="341" t="str">
        <f>+E18</f>
        <v>&lt;</v>
      </c>
      <c r="F17" s="341" t="s">
        <v>309</v>
      </c>
      <c r="G17" s="6"/>
      <c r="H17" s="6"/>
      <c r="I17" s="6"/>
      <c r="J17" s="6"/>
      <c r="L17" s="6"/>
      <c r="M17" s="347" t="str">
        <f>+IF(N18&gt;P18,"Se Verifica que","No Verifica")</f>
        <v>Se Verifica que</v>
      </c>
      <c r="N17" s="341" t="s">
        <v>298</v>
      </c>
      <c r="O17" s="341" t="str">
        <f>+O18</f>
        <v>&gt;</v>
      </c>
      <c r="P17" s="341" t="s">
        <v>309</v>
      </c>
      <c r="Q17" s="6"/>
      <c r="R17" s="6"/>
      <c r="S17" s="6"/>
      <c r="T17" s="6"/>
    </row>
    <row r="18" spans="1:20" ht="14.25" x14ac:dyDescent="0.2">
      <c r="A18" s="22"/>
      <c r="B18" s="6"/>
      <c r="C18" s="6"/>
      <c r="D18" s="348">
        <f>+SQRT(D15)</f>
        <v>0</v>
      </c>
      <c r="E18" s="348" t="str">
        <f>+IF(D18&gt;F18,"&gt;","&lt;")</f>
        <v>&lt;</v>
      </c>
      <c r="F18" s="349">
        <f>SQRT(F15)</f>
        <v>6.770604475764927E-2</v>
      </c>
      <c r="G18" s="6"/>
      <c r="H18" s="6"/>
      <c r="I18" s="6"/>
      <c r="J18" s="6"/>
      <c r="L18" s="6"/>
      <c r="M18" s="6"/>
      <c r="N18" s="350">
        <f>N15</f>
        <v>16</v>
      </c>
      <c r="O18" s="348" t="str">
        <f>+IF(N18&gt;P18,"&gt;","&lt;")</f>
        <v>&gt;</v>
      </c>
      <c r="P18" s="349">
        <f>P15</f>
        <v>1.8084921259132889</v>
      </c>
      <c r="Q18" s="6"/>
      <c r="R18" s="6"/>
      <c r="S18" s="6"/>
      <c r="T18" s="6"/>
    </row>
    <row r="19" spans="1:20" x14ac:dyDescent="0.2">
      <c r="A19" s="22"/>
      <c r="B19" s="6"/>
      <c r="C19" s="6"/>
      <c r="D19" s="6"/>
      <c r="E19" s="6"/>
      <c r="F19" s="6"/>
      <c r="G19" s="6"/>
      <c r="H19" s="6"/>
      <c r="I19" s="6"/>
      <c r="J19" s="6"/>
      <c r="L19" s="6"/>
      <c r="M19" s="6"/>
      <c r="N19" s="6"/>
      <c r="O19" s="6"/>
      <c r="P19" s="6"/>
      <c r="Q19" s="6"/>
      <c r="R19" s="6"/>
      <c r="S19" s="6"/>
      <c r="T19" s="6"/>
    </row>
    <row r="20" spans="1:20" x14ac:dyDescent="0.2">
      <c r="A20" s="12" t="s">
        <v>321</v>
      </c>
      <c r="B20" s="13"/>
      <c r="C20" s="13"/>
      <c r="D20" s="13"/>
      <c r="E20" s="13"/>
      <c r="F20" s="13"/>
      <c r="G20" s="13"/>
      <c r="H20" s="13"/>
      <c r="I20" s="13"/>
      <c r="J20" s="329"/>
      <c r="L20" s="12" t="s">
        <v>323</v>
      </c>
      <c r="M20" s="329"/>
      <c r="N20" s="329"/>
      <c r="O20" s="329"/>
      <c r="P20" s="329"/>
      <c r="Q20" s="329"/>
      <c r="R20" s="329"/>
      <c r="S20" s="329"/>
      <c r="T20" s="329"/>
    </row>
    <row r="21" spans="1:20" x14ac:dyDescent="0.2">
      <c r="A21" s="22"/>
      <c r="B21" s="6"/>
      <c r="C21" s="6"/>
      <c r="D21" s="6"/>
      <c r="E21" s="19"/>
      <c r="F21" s="19"/>
      <c r="G21" s="19"/>
      <c r="H21" s="19"/>
      <c r="I21" s="19"/>
      <c r="J21" s="6"/>
      <c r="L21" s="22"/>
      <c r="M21" s="22"/>
      <c r="N21" s="22"/>
      <c r="O21" s="22"/>
      <c r="P21" s="22"/>
      <c r="Q21" s="22"/>
      <c r="R21" s="22"/>
      <c r="S21" s="22"/>
      <c r="T21" s="22"/>
    </row>
    <row r="22" spans="1:20" x14ac:dyDescent="0.2">
      <c r="A22" s="22"/>
      <c r="B22" s="6" t="s">
        <v>297</v>
      </c>
      <c r="C22" s="6"/>
      <c r="D22" s="6"/>
      <c r="E22" s="20" t="s">
        <v>298</v>
      </c>
      <c r="F22" s="303">
        <f>Auxiliar!E30</f>
        <v>0</v>
      </c>
      <c r="G22" s="21" t="s">
        <v>299</v>
      </c>
      <c r="H22" s="338" t="s">
        <v>328</v>
      </c>
      <c r="I22" s="338" t="s">
        <v>329</v>
      </c>
      <c r="J22" s="339" t="s">
        <v>330</v>
      </c>
      <c r="L22" s="6" t="s">
        <v>297</v>
      </c>
      <c r="M22" s="6"/>
      <c r="N22" s="6"/>
      <c r="O22" s="20" t="s">
        <v>298</v>
      </c>
      <c r="P22" s="353">
        <v>16</v>
      </c>
      <c r="Q22" s="21" t="s">
        <v>299</v>
      </c>
      <c r="R22" s="19"/>
      <c r="S22" s="19"/>
      <c r="T22" s="6"/>
    </row>
    <row r="23" spans="1:20" x14ac:dyDescent="0.2">
      <c r="A23" s="22"/>
      <c r="B23" s="6" t="s">
        <v>300</v>
      </c>
      <c r="C23" s="6"/>
      <c r="D23" s="6"/>
      <c r="E23" s="20" t="s">
        <v>301</v>
      </c>
      <c r="F23" s="304">
        <f>Auxiliar!E26*1000</f>
        <v>15308.338511840993</v>
      </c>
      <c r="G23" s="21" t="s">
        <v>302</v>
      </c>
      <c r="H23" s="338">
        <v>143</v>
      </c>
      <c r="I23" s="338" t="s">
        <v>157</v>
      </c>
      <c r="J23" s="339" t="s">
        <v>331</v>
      </c>
      <c r="L23" s="6" t="s">
        <v>300</v>
      </c>
      <c r="M23" s="6"/>
      <c r="N23" s="6"/>
      <c r="O23" s="20" t="s">
        <v>301</v>
      </c>
      <c r="P23" s="304">
        <f>'CALCULO DE CORTOCIRCUITO'!D13*1000</f>
        <v>700</v>
      </c>
      <c r="Q23" s="21" t="s">
        <v>302</v>
      </c>
      <c r="R23" s="19"/>
      <c r="S23" s="19"/>
      <c r="T23" s="6"/>
    </row>
    <row r="24" spans="1:20" x14ac:dyDescent="0.2">
      <c r="A24" s="22"/>
      <c r="B24" s="6" t="s">
        <v>303</v>
      </c>
      <c r="C24" s="6"/>
      <c r="D24" s="6"/>
      <c r="E24" s="20" t="s">
        <v>304</v>
      </c>
      <c r="F24" s="352">
        <v>0.4</v>
      </c>
      <c r="G24" s="21" t="s">
        <v>305</v>
      </c>
      <c r="H24" s="338">
        <v>94</v>
      </c>
      <c r="I24" s="338" t="s">
        <v>157</v>
      </c>
      <c r="J24" s="339" t="s">
        <v>332</v>
      </c>
      <c r="L24" s="6" t="s">
        <v>303</v>
      </c>
      <c r="M24" s="6"/>
      <c r="N24" s="6"/>
      <c r="O24" s="20" t="s">
        <v>304</v>
      </c>
      <c r="P24" s="352">
        <v>0.5</v>
      </c>
      <c r="Q24" s="21" t="s">
        <v>305</v>
      </c>
      <c r="R24" s="22"/>
      <c r="S24" s="19"/>
      <c r="T24" s="6"/>
    </row>
    <row r="25" spans="1:20" x14ac:dyDescent="0.2">
      <c r="A25" s="22"/>
      <c r="B25" s="11" t="s">
        <v>326</v>
      </c>
      <c r="C25" s="6"/>
      <c r="D25" s="6"/>
      <c r="E25" s="20"/>
      <c r="F25" s="353">
        <v>143</v>
      </c>
      <c r="G25" s="21" t="s">
        <v>306</v>
      </c>
      <c r="H25" s="338">
        <v>115</v>
      </c>
      <c r="I25" s="338" t="s">
        <v>97</v>
      </c>
      <c r="J25" s="339" t="s">
        <v>331</v>
      </c>
      <c r="L25" s="11" t="s">
        <v>336</v>
      </c>
      <c r="M25" s="6"/>
      <c r="N25" s="6"/>
      <c r="O25" s="20"/>
      <c r="P25" s="340">
        <v>122.4</v>
      </c>
      <c r="Q25" s="21" t="s">
        <v>306</v>
      </c>
      <c r="R25" s="19"/>
      <c r="S25" s="19"/>
      <c r="T25" s="6"/>
    </row>
    <row r="26" spans="1:20" x14ac:dyDescent="0.2">
      <c r="A26" s="22"/>
      <c r="B26" s="6"/>
      <c r="C26" s="6"/>
      <c r="D26" s="6"/>
      <c r="E26" s="19"/>
      <c r="F26" s="19"/>
      <c r="G26" s="19"/>
      <c r="H26" s="338">
        <v>76</v>
      </c>
      <c r="I26" s="338" t="s">
        <v>97</v>
      </c>
      <c r="J26" s="339" t="s">
        <v>332</v>
      </c>
      <c r="L26" s="6"/>
      <c r="M26" s="6"/>
      <c r="N26" s="6"/>
      <c r="O26" s="19"/>
      <c r="P26" s="19"/>
      <c r="Q26" s="19"/>
      <c r="R26" s="19"/>
      <c r="S26" s="19"/>
      <c r="T26" s="6"/>
    </row>
    <row r="27" spans="1:20" ht="15.75" x14ac:dyDescent="0.2">
      <c r="A27" s="22"/>
      <c r="B27" s="6"/>
      <c r="C27" s="6"/>
      <c r="D27" s="341" t="s">
        <v>307</v>
      </c>
      <c r="E27" s="342" t="str">
        <f>+E28</f>
        <v>&lt;</v>
      </c>
      <c r="F27" s="342" t="s">
        <v>308</v>
      </c>
      <c r="G27" s="303"/>
      <c r="H27" s="338">
        <v>122</v>
      </c>
      <c r="I27" s="354" t="s">
        <v>337</v>
      </c>
      <c r="J27" s="355" t="s">
        <v>332</v>
      </c>
      <c r="L27" s="6"/>
      <c r="M27" s="6"/>
      <c r="N27" s="341" t="s">
        <v>298</v>
      </c>
      <c r="O27" s="342" t="str">
        <f>+O28</f>
        <v>&gt;</v>
      </c>
      <c r="P27" s="342" t="s">
        <v>309</v>
      </c>
      <c r="Q27" s="303"/>
      <c r="R27" s="19"/>
      <c r="S27" s="19"/>
      <c r="T27" s="6"/>
    </row>
    <row r="28" spans="1:20" x14ac:dyDescent="0.2">
      <c r="A28" s="22"/>
      <c r="B28" s="6"/>
      <c r="C28" s="6"/>
      <c r="D28" s="345">
        <f>+F22^2</f>
        <v>0</v>
      </c>
      <c r="E28" s="305" t="str">
        <f>+IF(D28&gt;F28,"&gt;","&lt;")</f>
        <v>&lt;</v>
      </c>
      <c r="F28" s="305">
        <f>F23^2*F24/F25^2</f>
        <v>4583.9938968773859</v>
      </c>
      <c r="G28" s="19"/>
      <c r="H28" s="19"/>
      <c r="I28" s="19"/>
      <c r="J28" s="6"/>
      <c r="L28" s="6"/>
      <c r="M28" s="6"/>
      <c r="N28" s="346">
        <f>+P22</f>
        <v>16</v>
      </c>
      <c r="O28" s="305" t="str">
        <f>+IF(N28&gt;P28,"&gt;","&lt;")</f>
        <v>&gt;</v>
      </c>
      <c r="P28" s="305">
        <f>(P23*SQRT(P24))/P25</f>
        <v>4.0439113303152228</v>
      </c>
      <c r="Q28" s="19"/>
      <c r="R28" s="19"/>
      <c r="S28" s="19"/>
      <c r="T28" s="6"/>
    </row>
    <row r="29" spans="1:20" x14ac:dyDescent="0.2">
      <c r="A29" s="22"/>
      <c r="B29" s="6"/>
      <c r="C29" s="6"/>
      <c r="D29" s="6"/>
      <c r="E29" s="19"/>
      <c r="F29" s="19"/>
      <c r="G29" s="19"/>
      <c r="H29" s="19"/>
      <c r="I29" s="19"/>
      <c r="J29" s="6"/>
      <c r="L29" s="6"/>
      <c r="M29" s="6"/>
      <c r="N29" s="6"/>
      <c r="O29" s="19"/>
      <c r="P29" s="19"/>
      <c r="Q29" s="19"/>
      <c r="R29" s="19"/>
      <c r="S29" s="19"/>
      <c r="T29" s="6"/>
    </row>
    <row r="30" spans="1:20" ht="15.75" x14ac:dyDescent="0.2">
      <c r="A30" s="22"/>
      <c r="B30" s="6"/>
      <c r="C30" s="347" t="str">
        <f>+IF(D31&gt;F31,"Se Verifica que","No Verifica")</f>
        <v>No Verifica</v>
      </c>
      <c r="D30" s="341" t="s">
        <v>298</v>
      </c>
      <c r="E30" s="341" t="str">
        <f>+E31</f>
        <v>&lt;</v>
      </c>
      <c r="F30" s="341" t="s">
        <v>309</v>
      </c>
      <c r="G30" s="6"/>
      <c r="H30" s="6"/>
      <c r="I30" s="6"/>
      <c r="J30" s="6"/>
      <c r="L30" s="6"/>
      <c r="M30" s="347" t="str">
        <f>+IF(N31&gt;P31,"Se Verifica que","No Verifica")</f>
        <v>Se Verifica que</v>
      </c>
      <c r="N30" s="341" t="s">
        <v>298</v>
      </c>
      <c r="O30" s="341" t="str">
        <f>+O31</f>
        <v>&gt;</v>
      </c>
      <c r="P30" s="341" t="s">
        <v>309</v>
      </c>
      <c r="Q30" s="6"/>
      <c r="R30" s="6"/>
      <c r="S30" s="6"/>
      <c r="T30" s="6"/>
    </row>
    <row r="31" spans="1:20" ht="14.25" x14ac:dyDescent="0.2">
      <c r="A31" s="22"/>
      <c r="B31" s="6"/>
      <c r="C31" s="6"/>
      <c r="D31" s="348">
        <f>+SQRT(D28)</f>
        <v>0</v>
      </c>
      <c r="E31" s="348" t="str">
        <f>+IF(D31&gt;F31,"&gt;","&lt;")</f>
        <v>&lt;</v>
      </c>
      <c r="F31" s="349">
        <f>SQRT(F28)</f>
        <v>67.705198447958082</v>
      </c>
      <c r="G31" s="6"/>
      <c r="H31" s="6"/>
      <c r="I31" s="6"/>
      <c r="J31" s="6"/>
      <c r="L31" s="6"/>
      <c r="M31" s="6"/>
      <c r="N31" s="350">
        <f>N28</f>
        <v>16</v>
      </c>
      <c r="O31" s="348" t="str">
        <f>+IF(N31&gt;P31,"&gt;","&lt;")</f>
        <v>&gt;</v>
      </c>
      <c r="P31" s="349">
        <f>P28</f>
        <v>4.0439113303152228</v>
      </c>
      <c r="Q31" s="6"/>
      <c r="R31" s="6"/>
      <c r="S31" s="6"/>
      <c r="T31" s="6"/>
    </row>
    <row r="32" spans="1:20" x14ac:dyDescent="0.2">
      <c r="A32" s="12" t="s">
        <v>310</v>
      </c>
      <c r="B32" s="13"/>
      <c r="C32" s="13"/>
      <c r="D32" s="13"/>
      <c r="E32" s="13"/>
      <c r="F32" s="13"/>
      <c r="G32" s="13"/>
      <c r="H32" s="13"/>
      <c r="I32" s="13"/>
      <c r="J32" s="329"/>
      <c r="L32" s="351" t="s">
        <v>324</v>
      </c>
      <c r="M32" s="13"/>
      <c r="N32" s="13"/>
      <c r="O32" s="13"/>
      <c r="P32" s="13"/>
      <c r="Q32" s="13"/>
      <c r="R32" s="13"/>
      <c r="S32" s="13"/>
      <c r="T32" s="13"/>
    </row>
    <row r="33" spans="1:20" x14ac:dyDescent="0.2">
      <c r="A33" s="22"/>
      <c r="B33" s="6"/>
      <c r="C33" s="6"/>
      <c r="D33" s="6"/>
      <c r="E33" s="19"/>
      <c r="F33" s="19"/>
      <c r="G33" s="19"/>
      <c r="H33" s="19"/>
      <c r="I33" s="19"/>
      <c r="J33" s="6"/>
      <c r="L33" s="22"/>
      <c r="M33" s="22"/>
      <c r="N33" s="22"/>
      <c r="O33" s="22"/>
      <c r="P33" s="22"/>
      <c r="Q33" s="22"/>
      <c r="R33" s="22"/>
      <c r="S33" s="22"/>
      <c r="T33" s="22"/>
    </row>
    <row r="34" spans="1:20" x14ac:dyDescent="0.2">
      <c r="A34" s="22"/>
      <c r="B34" s="6" t="s">
        <v>297</v>
      </c>
      <c r="C34" s="6"/>
      <c r="D34" s="6"/>
      <c r="E34" s="20" t="s">
        <v>298</v>
      </c>
      <c r="F34" s="303">
        <f>Auxiliar!E45</f>
        <v>0</v>
      </c>
      <c r="G34" s="21" t="s">
        <v>299</v>
      </c>
      <c r="H34" s="338" t="s">
        <v>328</v>
      </c>
      <c r="I34" s="338" t="s">
        <v>329</v>
      </c>
      <c r="J34" s="339" t="s">
        <v>330</v>
      </c>
      <c r="L34" s="6" t="s">
        <v>297</v>
      </c>
      <c r="M34" s="6"/>
      <c r="N34" s="6"/>
      <c r="O34" s="20" t="s">
        <v>298</v>
      </c>
      <c r="P34" s="353">
        <v>16</v>
      </c>
      <c r="Q34" s="21" t="s">
        <v>299</v>
      </c>
      <c r="R34" s="19"/>
      <c r="S34" s="19"/>
      <c r="T34" s="6"/>
    </row>
    <row r="35" spans="1:20" x14ac:dyDescent="0.2">
      <c r="A35" s="22"/>
      <c r="B35" s="6" t="s">
        <v>300</v>
      </c>
      <c r="C35" s="6"/>
      <c r="D35" s="6"/>
      <c r="E35" s="20" t="s">
        <v>301</v>
      </c>
      <c r="F35" s="304">
        <f>Auxiliar!E41*1000</f>
        <v>15308.338511840993</v>
      </c>
      <c r="G35" s="21" t="s">
        <v>302</v>
      </c>
      <c r="H35" s="338">
        <v>143</v>
      </c>
      <c r="I35" s="338" t="s">
        <v>157</v>
      </c>
      <c r="J35" s="339" t="s">
        <v>331</v>
      </c>
      <c r="L35" s="6" t="s">
        <v>300</v>
      </c>
      <c r="M35" s="6"/>
      <c r="N35" s="6"/>
      <c r="O35" s="20" t="s">
        <v>301</v>
      </c>
      <c r="P35" s="304">
        <f>'CALCULO DE CORTOCIRCUITO'!D13*1000</f>
        <v>700</v>
      </c>
      <c r="Q35" s="21" t="s">
        <v>302</v>
      </c>
      <c r="R35" s="19"/>
      <c r="S35" s="19"/>
      <c r="T35" s="6"/>
    </row>
    <row r="36" spans="1:20" x14ac:dyDescent="0.2">
      <c r="A36" s="22"/>
      <c r="B36" s="6" t="s">
        <v>303</v>
      </c>
      <c r="C36" s="6"/>
      <c r="D36" s="6"/>
      <c r="E36" s="20" t="s">
        <v>304</v>
      </c>
      <c r="F36" s="352">
        <v>0.4</v>
      </c>
      <c r="G36" s="21" t="s">
        <v>305</v>
      </c>
      <c r="H36" s="338">
        <v>94</v>
      </c>
      <c r="I36" s="338" t="s">
        <v>157</v>
      </c>
      <c r="J36" s="339" t="s">
        <v>332</v>
      </c>
      <c r="L36" s="6" t="s">
        <v>303</v>
      </c>
      <c r="M36" s="6"/>
      <c r="N36" s="6"/>
      <c r="O36" s="20" t="s">
        <v>304</v>
      </c>
      <c r="P36" s="352">
        <v>0.5</v>
      </c>
      <c r="Q36" s="21" t="s">
        <v>305</v>
      </c>
      <c r="R36" s="22"/>
      <c r="S36" s="19"/>
      <c r="T36" s="6"/>
    </row>
    <row r="37" spans="1:20" x14ac:dyDescent="0.2">
      <c r="A37" s="22"/>
      <c r="B37" s="11" t="s">
        <v>326</v>
      </c>
      <c r="C37" s="6"/>
      <c r="D37" s="6"/>
      <c r="E37" s="20"/>
      <c r="F37" s="353">
        <v>143</v>
      </c>
      <c r="G37" s="21" t="s">
        <v>306</v>
      </c>
      <c r="H37" s="338">
        <v>115</v>
      </c>
      <c r="I37" s="338" t="s">
        <v>97</v>
      </c>
      <c r="J37" s="339" t="s">
        <v>331</v>
      </c>
      <c r="L37" s="11" t="s">
        <v>336</v>
      </c>
      <c r="M37" s="6"/>
      <c r="N37" s="6"/>
      <c r="O37" s="20"/>
      <c r="P37" s="340">
        <v>122.4</v>
      </c>
      <c r="Q37" s="21" t="s">
        <v>306</v>
      </c>
      <c r="R37" s="19"/>
      <c r="S37" s="19"/>
      <c r="T37" s="6"/>
    </row>
    <row r="38" spans="1:20" x14ac:dyDescent="0.2">
      <c r="A38" s="22"/>
      <c r="B38" s="6"/>
      <c r="C38" s="6"/>
      <c r="D38" s="6"/>
      <c r="E38" s="19"/>
      <c r="F38" s="19"/>
      <c r="G38" s="19"/>
      <c r="H38" s="338">
        <v>76</v>
      </c>
      <c r="I38" s="338" t="s">
        <v>97</v>
      </c>
      <c r="J38" s="339" t="s">
        <v>332</v>
      </c>
      <c r="L38" s="6"/>
      <c r="M38" s="6"/>
      <c r="N38" s="6"/>
      <c r="O38" s="19"/>
      <c r="P38" s="19"/>
      <c r="Q38" s="19"/>
      <c r="R38" s="19"/>
      <c r="S38" s="19"/>
      <c r="T38" s="6"/>
    </row>
    <row r="39" spans="1:20" ht="15.75" x14ac:dyDescent="0.2">
      <c r="A39" s="22"/>
      <c r="B39" s="6"/>
      <c r="C39" s="6"/>
      <c r="D39" s="341" t="s">
        <v>307</v>
      </c>
      <c r="E39" s="342" t="str">
        <f>+E40</f>
        <v>&lt;</v>
      </c>
      <c r="F39" s="342" t="s">
        <v>308</v>
      </c>
      <c r="G39" s="303"/>
      <c r="H39" s="338">
        <v>122</v>
      </c>
      <c r="I39" s="354" t="s">
        <v>337</v>
      </c>
      <c r="J39" s="355" t="s">
        <v>332</v>
      </c>
      <c r="L39" s="6"/>
      <c r="M39" s="6"/>
      <c r="N39" s="341" t="s">
        <v>298</v>
      </c>
      <c r="O39" s="342" t="str">
        <f>+O40</f>
        <v>&gt;</v>
      </c>
      <c r="P39" s="342" t="s">
        <v>309</v>
      </c>
      <c r="Q39" s="303"/>
      <c r="R39" s="19"/>
      <c r="S39" s="19"/>
      <c r="T39" s="6"/>
    </row>
    <row r="40" spans="1:20" x14ac:dyDescent="0.2">
      <c r="A40" s="22"/>
      <c r="B40" s="6"/>
      <c r="C40" s="6"/>
      <c r="D40" s="345">
        <f>+F34^2</f>
        <v>0</v>
      </c>
      <c r="E40" s="305" t="str">
        <f>+IF(D40&gt;F40,"&gt;","&lt;")</f>
        <v>&lt;</v>
      </c>
      <c r="F40" s="305">
        <f>F35^2*F36/F37^2</f>
        <v>4583.9938968773859</v>
      </c>
      <c r="G40" s="19"/>
      <c r="H40" s="19"/>
      <c r="I40" s="19"/>
      <c r="J40" s="6"/>
      <c r="L40" s="6"/>
      <c r="M40" s="6"/>
      <c r="N40" s="346">
        <f>+P34</f>
        <v>16</v>
      </c>
      <c r="O40" s="305" t="str">
        <f>+IF(N40&gt;P40,"&gt;","&lt;")</f>
        <v>&gt;</v>
      </c>
      <c r="P40" s="305">
        <f>(P35*SQRT(P36))/P37</f>
        <v>4.0439113303152228</v>
      </c>
      <c r="Q40" s="19"/>
      <c r="R40" s="19"/>
      <c r="S40" s="19"/>
      <c r="T40" s="6"/>
    </row>
    <row r="41" spans="1:20" x14ac:dyDescent="0.2">
      <c r="A41" s="22"/>
      <c r="B41" s="6"/>
      <c r="C41" s="6"/>
      <c r="D41" s="6"/>
      <c r="E41" s="19"/>
      <c r="F41" s="19"/>
      <c r="G41" s="19"/>
      <c r="H41" s="19"/>
      <c r="I41" s="19"/>
      <c r="J41" s="6"/>
      <c r="L41" s="6"/>
      <c r="M41" s="6"/>
      <c r="N41" s="6"/>
      <c r="O41" s="19"/>
      <c r="P41" s="19"/>
      <c r="Q41" s="19"/>
      <c r="R41" s="19"/>
      <c r="S41" s="19"/>
      <c r="T41" s="6"/>
    </row>
    <row r="42" spans="1:20" ht="15.75" x14ac:dyDescent="0.2">
      <c r="A42" s="22"/>
      <c r="B42" s="6"/>
      <c r="C42" s="347" t="str">
        <f>+IF(D43&gt;F43,"Se Verifica que","No Verifica")</f>
        <v>No Verifica</v>
      </c>
      <c r="D42" s="341" t="s">
        <v>298</v>
      </c>
      <c r="E42" s="341" t="str">
        <f>+E43</f>
        <v>&lt;</v>
      </c>
      <c r="F42" s="341" t="s">
        <v>309</v>
      </c>
      <c r="G42" s="6"/>
      <c r="H42" s="6"/>
      <c r="I42" s="6"/>
      <c r="J42" s="6"/>
      <c r="L42" s="6"/>
      <c r="M42" s="347" t="str">
        <f>+IF(N43&gt;P43,"Se Verifica que","No Verifica")</f>
        <v>Se Verifica que</v>
      </c>
      <c r="N42" s="341" t="s">
        <v>298</v>
      </c>
      <c r="O42" s="341" t="str">
        <f>+O43</f>
        <v>&gt;</v>
      </c>
      <c r="P42" s="341" t="s">
        <v>309</v>
      </c>
      <c r="Q42" s="6"/>
      <c r="R42" s="6"/>
      <c r="S42" s="6"/>
      <c r="T42" s="6"/>
    </row>
    <row r="43" spans="1:20" ht="14.25" x14ac:dyDescent="0.2">
      <c r="A43" s="22"/>
      <c r="B43" s="6"/>
      <c r="C43" s="6"/>
      <c r="D43" s="348">
        <f>+SQRT(D40)</f>
        <v>0</v>
      </c>
      <c r="E43" s="348" t="str">
        <f>+IF(D43&gt;F43,"&gt;","&lt;")</f>
        <v>&lt;</v>
      </c>
      <c r="F43" s="349">
        <f>+SQRT(F40)</f>
        <v>67.705198447958082</v>
      </c>
      <c r="G43" s="6"/>
      <c r="H43" s="6"/>
      <c r="I43" s="6"/>
      <c r="J43" s="6"/>
      <c r="L43" s="6"/>
      <c r="M43" s="6"/>
      <c r="N43" s="350">
        <f>N40</f>
        <v>16</v>
      </c>
      <c r="O43" s="348" t="str">
        <f>+IF(N43&gt;P43,"&gt;","&lt;")</f>
        <v>&gt;</v>
      </c>
      <c r="P43" s="349">
        <f>P40</f>
        <v>4.0439113303152228</v>
      </c>
      <c r="Q43" s="6"/>
      <c r="R43" s="6"/>
      <c r="S43" s="6"/>
      <c r="T43" s="6"/>
    </row>
    <row r="44" spans="1:20" x14ac:dyDescent="0.2">
      <c r="A44" s="12" t="s">
        <v>311</v>
      </c>
      <c r="B44" s="13"/>
      <c r="C44" s="13"/>
      <c r="D44" s="13"/>
      <c r="E44" s="13"/>
      <c r="F44" s="13"/>
      <c r="G44" s="13"/>
      <c r="H44" s="13"/>
      <c r="I44" s="13"/>
      <c r="J44" s="329"/>
    </row>
    <row r="45" spans="1:20" x14ac:dyDescent="0.2">
      <c r="A45" s="22"/>
      <c r="B45" s="6"/>
      <c r="C45" s="6"/>
      <c r="D45" s="6"/>
      <c r="E45" s="19"/>
      <c r="F45" s="19"/>
      <c r="G45" s="19"/>
      <c r="H45" s="19"/>
      <c r="I45" s="19"/>
      <c r="J45" s="6"/>
    </row>
    <row r="46" spans="1:20" x14ac:dyDescent="0.2">
      <c r="A46" s="22"/>
      <c r="B46" s="6" t="s">
        <v>297</v>
      </c>
      <c r="C46" s="6"/>
      <c r="D46" s="6"/>
      <c r="E46" s="20" t="s">
        <v>298</v>
      </c>
      <c r="F46" s="303">
        <f>Auxiliar!E93</f>
        <v>240</v>
      </c>
      <c r="G46" s="21" t="s">
        <v>299</v>
      </c>
      <c r="H46" s="338" t="s">
        <v>328</v>
      </c>
      <c r="I46" s="338" t="s">
        <v>329</v>
      </c>
      <c r="J46" s="339" t="s">
        <v>330</v>
      </c>
    </row>
    <row r="47" spans="1:20" x14ac:dyDescent="0.2">
      <c r="A47" s="22"/>
      <c r="B47" s="6" t="s">
        <v>300</v>
      </c>
      <c r="C47" s="6"/>
      <c r="D47" s="6"/>
      <c r="E47" s="20" t="s">
        <v>301</v>
      </c>
      <c r="F47" s="304">
        <f>Auxiliar!E89*1000</f>
        <v>27094.564034985491</v>
      </c>
      <c r="G47" s="21" t="s">
        <v>302</v>
      </c>
      <c r="H47" s="338">
        <v>143</v>
      </c>
      <c r="I47" s="338" t="s">
        <v>157</v>
      </c>
      <c r="J47" s="339" t="s">
        <v>331</v>
      </c>
    </row>
    <row r="48" spans="1:20" x14ac:dyDescent="0.2">
      <c r="A48" s="22"/>
      <c r="B48" s="6" t="s">
        <v>303</v>
      </c>
      <c r="C48" s="6"/>
      <c r="D48" s="6"/>
      <c r="E48" s="20" t="s">
        <v>304</v>
      </c>
      <c r="F48" s="352">
        <v>0.5</v>
      </c>
      <c r="G48" s="21" t="s">
        <v>305</v>
      </c>
      <c r="H48" s="338">
        <v>94</v>
      </c>
      <c r="I48" s="338" t="s">
        <v>157</v>
      </c>
      <c r="J48" s="339" t="s">
        <v>332</v>
      </c>
    </row>
    <row r="49" spans="1:10" x14ac:dyDescent="0.2">
      <c r="A49" s="22"/>
      <c r="B49" s="11" t="s">
        <v>326</v>
      </c>
      <c r="C49" s="6"/>
      <c r="D49" s="6"/>
      <c r="E49" s="20"/>
      <c r="F49" s="353">
        <v>143</v>
      </c>
      <c r="G49" s="21" t="s">
        <v>306</v>
      </c>
      <c r="H49" s="338">
        <v>115</v>
      </c>
      <c r="I49" s="338" t="s">
        <v>97</v>
      </c>
      <c r="J49" s="339" t="s">
        <v>331</v>
      </c>
    </row>
    <row r="50" spans="1:10" x14ac:dyDescent="0.2">
      <c r="A50" s="22"/>
      <c r="B50" s="6"/>
      <c r="C50" s="6"/>
      <c r="D50" s="6"/>
      <c r="E50" s="19"/>
      <c r="F50" s="19"/>
      <c r="G50" s="19"/>
      <c r="H50" s="338">
        <v>76</v>
      </c>
      <c r="I50" s="338" t="s">
        <v>97</v>
      </c>
      <c r="J50" s="339" t="s">
        <v>332</v>
      </c>
    </row>
    <row r="51" spans="1:10" ht="15.75" x14ac:dyDescent="0.2">
      <c r="A51" s="22"/>
      <c r="B51" s="6"/>
      <c r="C51" s="6"/>
      <c r="D51" s="341" t="s">
        <v>307</v>
      </c>
      <c r="E51" s="342" t="str">
        <f>+E52</f>
        <v>&gt;</v>
      </c>
      <c r="F51" s="342" t="s">
        <v>308</v>
      </c>
      <c r="G51" s="303"/>
      <c r="H51" s="338">
        <v>122</v>
      </c>
      <c r="I51" s="354" t="s">
        <v>337</v>
      </c>
      <c r="J51" s="355" t="s">
        <v>332</v>
      </c>
    </row>
    <row r="52" spans="1:10" x14ac:dyDescent="0.2">
      <c r="A52" s="22"/>
      <c r="B52" s="6"/>
      <c r="C52" s="6"/>
      <c r="D52" s="345">
        <f>+F46^2</f>
        <v>57600</v>
      </c>
      <c r="E52" s="305" t="str">
        <f>+IF(D52&gt;F52,"&gt;","&lt;")</f>
        <v>&gt;</v>
      </c>
      <c r="F52" s="305">
        <f>F47^2*F48/F49^2</f>
        <v>17949.909537041647</v>
      </c>
      <c r="G52" s="19"/>
      <c r="H52" s="19"/>
      <c r="I52" s="19"/>
      <c r="J52" s="6"/>
    </row>
    <row r="53" spans="1:10" x14ac:dyDescent="0.2">
      <c r="A53" s="22"/>
      <c r="B53" s="6"/>
      <c r="C53" s="6"/>
      <c r="D53" s="6"/>
      <c r="E53" s="19"/>
      <c r="F53" s="19"/>
      <c r="G53" s="19"/>
      <c r="H53" s="19"/>
      <c r="I53" s="19"/>
      <c r="J53" s="6"/>
    </row>
    <row r="54" spans="1:10" ht="15.75" x14ac:dyDescent="0.2">
      <c r="A54" s="22"/>
      <c r="B54" s="6"/>
      <c r="C54" s="347" t="str">
        <f>+IF(D55&gt;F55,"Se Verifica que","No Verifica")</f>
        <v>Se Verifica que</v>
      </c>
      <c r="D54" s="341" t="s">
        <v>298</v>
      </c>
      <c r="E54" s="341" t="str">
        <f>+E55</f>
        <v>&gt;</v>
      </c>
      <c r="F54" s="341" t="s">
        <v>309</v>
      </c>
      <c r="G54" s="6"/>
      <c r="H54" s="6"/>
      <c r="I54" s="6"/>
      <c r="J54" s="6"/>
    </row>
    <row r="55" spans="1:10" ht="14.25" x14ac:dyDescent="0.2">
      <c r="A55" s="22"/>
      <c r="B55" s="6"/>
      <c r="C55" s="6"/>
      <c r="D55" s="348">
        <f>+SQRT(D52)</f>
        <v>240</v>
      </c>
      <c r="E55" s="348" t="str">
        <f>+IF(D55&gt;F55,"&gt;","&lt;")</f>
        <v>&gt;</v>
      </c>
      <c r="F55" s="349">
        <f>+SQRT(F52)</f>
        <v>133.97727246455514</v>
      </c>
      <c r="G55" s="6"/>
      <c r="H55" s="6"/>
      <c r="I55" s="6"/>
      <c r="J55" s="6"/>
    </row>
    <row r="56" spans="1:10" x14ac:dyDescent="0.2">
      <c r="A56" s="12" t="s">
        <v>312</v>
      </c>
      <c r="B56" s="13"/>
      <c r="C56" s="13"/>
      <c r="D56" s="13"/>
      <c r="E56" s="13"/>
      <c r="F56" s="13"/>
      <c r="G56" s="13"/>
      <c r="H56" s="13"/>
      <c r="I56" s="13"/>
      <c r="J56" s="329"/>
    </row>
    <row r="57" spans="1:10" x14ac:dyDescent="0.2">
      <c r="A57" s="22"/>
      <c r="B57" s="6"/>
      <c r="C57" s="6"/>
      <c r="D57" s="6"/>
      <c r="E57" s="19"/>
      <c r="F57" s="19"/>
      <c r="G57" s="19"/>
      <c r="H57" s="19"/>
      <c r="I57" s="19"/>
      <c r="J57" s="6"/>
    </row>
    <row r="58" spans="1:10" x14ac:dyDescent="0.2">
      <c r="A58" s="22"/>
      <c r="B58" s="6" t="s">
        <v>297</v>
      </c>
      <c r="C58" s="6"/>
      <c r="D58" s="6"/>
      <c r="E58" s="20" t="s">
        <v>298</v>
      </c>
      <c r="F58" s="303">
        <f>Auxiliar!E108</f>
        <v>240</v>
      </c>
      <c r="G58" s="21" t="s">
        <v>299</v>
      </c>
      <c r="H58" s="338" t="s">
        <v>328</v>
      </c>
      <c r="I58" s="338" t="s">
        <v>329</v>
      </c>
      <c r="J58" s="339" t="s">
        <v>330</v>
      </c>
    </row>
    <row r="59" spans="1:10" x14ac:dyDescent="0.2">
      <c r="A59" s="22"/>
      <c r="B59" s="6" t="s">
        <v>300</v>
      </c>
      <c r="C59" s="6"/>
      <c r="D59" s="6"/>
      <c r="E59" s="20" t="s">
        <v>301</v>
      </c>
      <c r="F59" s="304">
        <f>Auxiliar!E104*1000</f>
        <v>11903.711993977646</v>
      </c>
      <c r="G59" s="21" t="s">
        <v>302</v>
      </c>
      <c r="H59" s="338">
        <v>143</v>
      </c>
      <c r="I59" s="338" t="s">
        <v>157</v>
      </c>
      <c r="J59" s="339" t="s">
        <v>331</v>
      </c>
    </row>
    <row r="60" spans="1:10" x14ac:dyDescent="0.2">
      <c r="A60" s="22"/>
      <c r="B60" s="6" t="s">
        <v>303</v>
      </c>
      <c r="C60" s="6"/>
      <c r="D60" s="6"/>
      <c r="E60" s="20" t="s">
        <v>304</v>
      </c>
      <c r="F60" s="352">
        <v>0.1</v>
      </c>
      <c r="G60" s="21" t="s">
        <v>305</v>
      </c>
      <c r="H60" s="338">
        <v>94</v>
      </c>
      <c r="I60" s="338" t="s">
        <v>157</v>
      </c>
      <c r="J60" s="339" t="s">
        <v>332</v>
      </c>
    </row>
    <row r="61" spans="1:10" x14ac:dyDescent="0.2">
      <c r="A61" s="22"/>
      <c r="B61" s="11" t="s">
        <v>326</v>
      </c>
      <c r="C61" s="6"/>
      <c r="D61" s="6"/>
      <c r="E61" s="20"/>
      <c r="F61" s="353">
        <v>143</v>
      </c>
      <c r="G61" s="21" t="s">
        <v>306</v>
      </c>
      <c r="H61" s="338">
        <v>115</v>
      </c>
      <c r="I61" s="338" t="s">
        <v>97</v>
      </c>
      <c r="J61" s="339" t="s">
        <v>331</v>
      </c>
    </row>
    <row r="62" spans="1:10" x14ac:dyDescent="0.2">
      <c r="A62" s="22"/>
      <c r="B62" s="6"/>
      <c r="C62" s="6"/>
      <c r="D62" s="6"/>
      <c r="E62" s="19"/>
      <c r="F62" s="19"/>
      <c r="G62" s="19"/>
      <c r="H62" s="338">
        <v>76</v>
      </c>
      <c r="I62" s="338" t="s">
        <v>97</v>
      </c>
      <c r="J62" s="339" t="s">
        <v>332</v>
      </c>
    </row>
    <row r="63" spans="1:10" ht="15.75" x14ac:dyDescent="0.2">
      <c r="A63" s="22"/>
      <c r="B63" s="6"/>
      <c r="C63" s="6"/>
      <c r="D63" s="341" t="s">
        <v>307</v>
      </c>
      <c r="E63" s="342" t="str">
        <f>+E64</f>
        <v>&gt;</v>
      </c>
      <c r="F63" s="342" t="s">
        <v>308</v>
      </c>
      <c r="G63" s="303"/>
      <c r="H63" s="338">
        <v>122</v>
      </c>
      <c r="I63" s="354" t="s">
        <v>337</v>
      </c>
      <c r="J63" s="355" t="s">
        <v>332</v>
      </c>
    </row>
    <row r="64" spans="1:10" x14ac:dyDescent="0.2">
      <c r="A64" s="22"/>
      <c r="B64" s="6"/>
      <c r="C64" s="6"/>
      <c r="D64" s="345">
        <f>+F58^2</f>
        <v>57600</v>
      </c>
      <c r="E64" s="305" t="str">
        <f>+IF(D64&gt;F64,"&gt;","&lt;")</f>
        <v>&gt;</v>
      </c>
      <c r="F64" s="305">
        <f>F59^2*F60/F61^2</f>
        <v>692.93539652583149</v>
      </c>
      <c r="G64" s="19"/>
      <c r="H64" s="19"/>
      <c r="I64" s="19"/>
      <c r="J64" s="6"/>
    </row>
    <row r="65" spans="1:10" x14ac:dyDescent="0.2">
      <c r="A65" s="22"/>
      <c r="B65" s="6"/>
      <c r="C65" s="6"/>
      <c r="D65" s="6"/>
      <c r="E65" s="19"/>
      <c r="F65" s="19"/>
      <c r="G65" s="19"/>
      <c r="H65" s="19"/>
      <c r="I65" s="19"/>
      <c r="J65" s="6"/>
    </row>
    <row r="66" spans="1:10" ht="15.75" x14ac:dyDescent="0.2">
      <c r="A66" s="22"/>
      <c r="B66" s="6"/>
      <c r="C66" s="347" t="str">
        <f>+IF(D67&gt;F67,"Se Verifica que","No Verifica")</f>
        <v>Se Verifica que</v>
      </c>
      <c r="D66" s="341" t="s">
        <v>298</v>
      </c>
      <c r="E66" s="341" t="str">
        <f>+E67</f>
        <v>&gt;</v>
      </c>
      <c r="F66" s="341" t="s">
        <v>309</v>
      </c>
      <c r="G66" s="6"/>
      <c r="H66" s="6"/>
      <c r="I66" s="6"/>
      <c r="J66" s="6"/>
    </row>
    <row r="67" spans="1:10" ht="14.25" x14ac:dyDescent="0.2">
      <c r="A67" s="22"/>
      <c r="B67" s="6"/>
      <c r="C67" s="6"/>
      <c r="D67" s="348">
        <f>+SQRT(D64)</f>
        <v>240</v>
      </c>
      <c r="E67" s="348" t="str">
        <f>+IF(D67&gt;F67,"&gt;","&lt;")</f>
        <v>&gt;</v>
      </c>
      <c r="F67" s="349">
        <f>+SQRT(F64)</f>
        <v>26.323666092051681</v>
      </c>
      <c r="G67" s="6"/>
      <c r="H67" s="6"/>
      <c r="I67" s="6"/>
      <c r="J67" s="6"/>
    </row>
    <row r="68" spans="1:10" x14ac:dyDescent="0.2">
      <c r="A68" s="12" t="s">
        <v>313</v>
      </c>
      <c r="B68" s="13"/>
      <c r="C68" s="13"/>
      <c r="D68" s="13"/>
      <c r="E68" s="13"/>
      <c r="F68" s="13"/>
      <c r="G68" s="13"/>
      <c r="H68" s="13"/>
      <c r="I68" s="13"/>
      <c r="J68" s="329"/>
    </row>
    <row r="69" spans="1:10" x14ac:dyDescent="0.2">
      <c r="A69" s="22"/>
      <c r="B69" s="6"/>
      <c r="C69" s="6"/>
      <c r="D69" s="6"/>
      <c r="E69" s="19"/>
      <c r="F69" s="19"/>
      <c r="G69" s="19"/>
      <c r="H69" s="19"/>
      <c r="I69" s="19"/>
      <c r="J69" s="6"/>
    </row>
    <row r="70" spans="1:10" x14ac:dyDescent="0.2">
      <c r="A70" s="22"/>
      <c r="B70" s="6" t="s">
        <v>297</v>
      </c>
      <c r="C70" s="6"/>
      <c r="D70" s="6"/>
      <c r="E70" s="20" t="s">
        <v>298</v>
      </c>
      <c r="F70" s="303">
        <f>Auxiliar!E123</f>
        <v>6</v>
      </c>
      <c r="G70" s="21" t="s">
        <v>299</v>
      </c>
      <c r="H70" s="338" t="s">
        <v>328</v>
      </c>
      <c r="I70" s="338" t="s">
        <v>329</v>
      </c>
      <c r="J70" s="339" t="s">
        <v>330</v>
      </c>
    </row>
    <row r="71" spans="1:10" x14ac:dyDescent="0.2">
      <c r="A71" s="22"/>
      <c r="B71" s="6" t="s">
        <v>300</v>
      </c>
      <c r="C71" s="6"/>
      <c r="D71" s="6"/>
      <c r="E71" s="20" t="s">
        <v>301</v>
      </c>
      <c r="F71" s="304">
        <f>Auxiliar!E119*1000</f>
        <v>9824.9057929261562</v>
      </c>
      <c r="G71" s="21" t="s">
        <v>302</v>
      </c>
      <c r="H71" s="338">
        <v>143</v>
      </c>
      <c r="I71" s="338" t="s">
        <v>157</v>
      </c>
      <c r="J71" s="339" t="s">
        <v>331</v>
      </c>
    </row>
    <row r="72" spans="1:10" x14ac:dyDescent="0.2">
      <c r="A72" s="22"/>
      <c r="B72" s="6" t="s">
        <v>303</v>
      </c>
      <c r="C72" s="6"/>
      <c r="D72" s="6"/>
      <c r="E72" s="20" t="s">
        <v>304</v>
      </c>
      <c r="F72" s="352">
        <v>0.1</v>
      </c>
      <c r="G72" s="21" t="s">
        <v>305</v>
      </c>
      <c r="H72" s="338">
        <v>94</v>
      </c>
      <c r="I72" s="338" t="s">
        <v>157</v>
      </c>
      <c r="J72" s="339" t="s">
        <v>332</v>
      </c>
    </row>
    <row r="73" spans="1:10" x14ac:dyDescent="0.2">
      <c r="A73" s="22"/>
      <c r="B73" s="11" t="s">
        <v>326</v>
      </c>
      <c r="C73" s="6"/>
      <c r="D73" s="6"/>
      <c r="E73" s="20"/>
      <c r="F73" s="353">
        <v>143</v>
      </c>
      <c r="G73" s="21" t="s">
        <v>306</v>
      </c>
      <c r="H73" s="338">
        <v>115</v>
      </c>
      <c r="I73" s="338" t="s">
        <v>97</v>
      </c>
      <c r="J73" s="339" t="s">
        <v>331</v>
      </c>
    </row>
    <row r="74" spans="1:10" x14ac:dyDescent="0.2">
      <c r="A74" s="22"/>
      <c r="B74" s="6"/>
      <c r="C74" s="6"/>
      <c r="D74" s="6"/>
      <c r="E74" s="19"/>
      <c r="F74" s="19"/>
      <c r="G74" s="19"/>
      <c r="H74" s="338">
        <v>76</v>
      </c>
      <c r="I74" s="338" t="s">
        <v>97</v>
      </c>
      <c r="J74" s="339" t="s">
        <v>332</v>
      </c>
    </row>
    <row r="75" spans="1:10" ht="15.75" x14ac:dyDescent="0.2">
      <c r="A75" s="22"/>
      <c r="B75" s="6"/>
      <c r="C75" s="6"/>
      <c r="D75" s="341" t="s">
        <v>307</v>
      </c>
      <c r="E75" s="342" t="str">
        <f>+E76</f>
        <v>&lt;</v>
      </c>
      <c r="F75" s="342" t="s">
        <v>308</v>
      </c>
      <c r="G75" s="303"/>
      <c r="H75" s="338">
        <v>122</v>
      </c>
      <c r="I75" s="354" t="s">
        <v>337</v>
      </c>
      <c r="J75" s="355" t="s">
        <v>332</v>
      </c>
    </row>
    <row r="76" spans="1:10" x14ac:dyDescent="0.2">
      <c r="A76" s="22"/>
      <c r="B76" s="6"/>
      <c r="C76" s="6"/>
      <c r="D76" s="345">
        <f>+F70^2</f>
        <v>36</v>
      </c>
      <c r="E76" s="305" t="str">
        <f>+IF(D76&gt;F76,"&gt;","&lt;")</f>
        <v>&lt;</v>
      </c>
      <c r="F76" s="305">
        <f>F71^2*F72/F73^2</f>
        <v>472.04642691512521</v>
      </c>
      <c r="G76" s="19"/>
      <c r="H76" s="19"/>
      <c r="I76" s="19"/>
      <c r="J76" s="6"/>
    </row>
    <row r="77" spans="1:10" x14ac:dyDescent="0.2">
      <c r="A77" s="22"/>
      <c r="B77" s="6"/>
      <c r="C77" s="6"/>
      <c r="D77" s="6"/>
      <c r="E77" s="19"/>
      <c r="F77" s="19"/>
      <c r="G77" s="19"/>
      <c r="H77" s="19"/>
      <c r="I77" s="19"/>
      <c r="J77" s="6"/>
    </row>
    <row r="78" spans="1:10" ht="15.75" x14ac:dyDescent="0.2">
      <c r="A78" s="22"/>
      <c r="B78" s="6"/>
      <c r="C78" s="347" t="str">
        <f>+IF(D79&gt;F79,"Se Verifica que","No Verifica")</f>
        <v>No Verifica</v>
      </c>
      <c r="D78" s="341" t="s">
        <v>298</v>
      </c>
      <c r="E78" s="341" t="str">
        <f>+E79</f>
        <v>&lt;</v>
      </c>
      <c r="F78" s="341" t="s">
        <v>309</v>
      </c>
      <c r="G78" s="6"/>
      <c r="H78" s="6"/>
      <c r="I78" s="6"/>
      <c r="J78" s="6"/>
    </row>
    <row r="79" spans="1:10" ht="14.25" x14ac:dyDescent="0.2">
      <c r="A79" s="22"/>
      <c r="B79" s="6"/>
      <c r="C79" s="6"/>
      <c r="D79" s="348">
        <f>+SQRT(D76)</f>
        <v>6</v>
      </c>
      <c r="E79" s="348" t="str">
        <f>+IF(D79&gt;F79,"&gt;","&lt;")</f>
        <v>&lt;</v>
      </c>
      <c r="F79" s="349">
        <f>+SQRT(F76)</f>
        <v>21.72662944211838</v>
      </c>
      <c r="G79" s="6"/>
      <c r="H79" s="6"/>
      <c r="I79" s="6"/>
      <c r="J79" s="6"/>
    </row>
    <row r="80" spans="1:10" x14ac:dyDescent="0.2">
      <c r="A80" s="12" t="s">
        <v>314</v>
      </c>
      <c r="B80" s="13"/>
      <c r="C80" s="13"/>
      <c r="D80" s="13"/>
      <c r="E80" s="13"/>
      <c r="F80" s="13"/>
      <c r="G80" s="13"/>
      <c r="H80" s="13"/>
      <c r="I80" s="13"/>
      <c r="J80" s="329"/>
    </row>
    <row r="81" spans="1:10" x14ac:dyDescent="0.2">
      <c r="A81" s="22"/>
      <c r="B81" s="6"/>
      <c r="C81" s="6"/>
      <c r="D81" s="6"/>
      <c r="E81" s="19"/>
      <c r="F81" s="19"/>
      <c r="G81" s="19"/>
      <c r="H81" s="19"/>
      <c r="I81" s="19"/>
      <c r="J81" s="6"/>
    </row>
    <row r="82" spans="1:10" x14ac:dyDescent="0.2">
      <c r="A82" s="22"/>
      <c r="B82" s="6" t="s">
        <v>297</v>
      </c>
      <c r="C82" s="6"/>
      <c r="D82" s="6"/>
      <c r="E82" s="20" t="s">
        <v>298</v>
      </c>
      <c r="F82" s="303">
        <f>Auxiliar!E138</f>
        <v>0</v>
      </c>
      <c r="G82" s="21" t="s">
        <v>299</v>
      </c>
      <c r="H82" s="338" t="s">
        <v>328</v>
      </c>
      <c r="I82" s="338" t="s">
        <v>329</v>
      </c>
      <c r="J82" s="339" t="s">
        <v>330</v>
      </c>
    </row>
    <row r="83" spans="1:10" x14ac:dyDescent="0.2">
      <c r="A83" s="22"/>
      <c r="B83" s="6" t="s">
        <v>300</v>
      </c>
      <c r="C83" s="6"/>
      <c r="D83" s="6"/>
      <c r="E83" s="20" t="s">
        <v>301</v>
      </c>
      <c r="F83" s="304">
        <f>Auxiliar!E134*1000</f>
        <v>6744.3460055109517</v>
      </c>
      <c r="G83" s="21" t="s">
        <v>302</v>
      </c>
      <c r="H83" s="338">
        <v>143</v>
      </c>
      <c r="I83" s="338" t="s">
        <v>157</v>
      </c>
      <c r="J83" s="339" t="s">
        <v>331</v>
      </c>
    </row>
    <row r="84" spans="1:10" x14ac:dyDescent="0.2">
      <c r="A84" s="22"/>
      <c r="B84" s="6" t="s">
        <v>303</v>
      </c>
      <c r="C84" s="6"/>
      <c r="D84" s="6"/>
      <c r="E84" s="20" t="s">
        <v>304</v>
      </c>
      <c r="F84" s="352">
        <v>0.1</v>
      </c>
      <c r="G84" s="21" t="s">
        <v>305</v>
      </c>
      <c r="H84" s="338">
        <v>94</v>
      </c>
      <c r="I84" s="338" t="s">
        <v>157</v>
      </c>
      <c r="J84" s="339" t="s">
        <v>332</v>
      </c>
    </row>
    <row r="85" spans="1:10" x14ac:dyDescent="0.2">
      <c r="A85" s="22"/>
      <c r="B85" s="11" t="s">
        <v>326</v>
      </c>
      <c r="C85" s="6"/>
      <c r="D85" s="6"/>
      <c r="E85" s="20"/>
      <c r="F85" s="353">
        <v>143</v>
      </c>
      <c r="G85" s="21" t="s">
        <v>306</v>
      </c>
      <c r="H85" s="338">
        <v>115</v>
      </c>
      <c r="I85" s="338" t="s">
        <v>97</v>
      </c>
      <c r="J85" s="339" t="s">
        <v>331</v>
      </c>
    </row>
    <row r="86" spans="1:10" x14ac:dyDescent="0.2">
      <c r="A86" s="22"/>
      <c r="B86" s="6"/>
      <c r="C86" s="6"/>
      <c r="D86" s="6"/>
      <c r="E86" s="19"/>
      <c r="F86" s="19"/>
      <c r="G86" s="19"/>
      <c r="H86" s="338">
        <v>76</v>
      </c>
      <c r="I86" s="338" t="s">
        <v>97</v>
      </c>
      <c r="J86" s="339" t="s">
        <v>332</v>
      </c>
    </row>
    <row r="87" spans="1:10" ht="15.75" x14ac:dyDescent="0.2">
      <c r="A87" s="22"/>
      <c r="B87" s="6"/>
      <c r="C87" s="6"/>
      <c r="D87" s="341" t="s">
        <v>307</v>
      </c>
      <c r="E87" s="342" t="str">
        <f>+E88</f>
        <v>&lt;</v>
      </c>
      <c r="F87" s="342" t="s">
        <v>308</v>
      </c>
      <c r="G87" s="303"/>
      <c r="H87" s="338">
        <v>122</v>
      </c>
      <c r="I87" s="354" t="s">
        <v>337</v>
      </c>
      <c r="J87" s="355" t="s">
        <v>332</v>
      </c>
    </row>
    <row r="88" spans="1:10" x14ac:dyDescent="0.2">
      <c r="A88" s="22"/>
      <c r="B88" s="6"/>
      <c r="C88" s="6"/>
      <c r="D88" s="345">
        <f>+F82^2</f>
        <v>0</v>
      </c>
      <c r="E88" s="305" t="str">
        <f>+IF(D88&gt;F88,"&gt;","&lt;")</f>
        <v>&lt;</v>
      </c>
      <c r="F88" s="305">
        <f>F83^2*F84/F85^2</f>
        <v>222.43729787300862</v>
      </c>
      <c r="G88" s="19"/>
      <c r="H88" s="19"/>
      <c r="I88" s="19"/>
      <c r="J88" s="6"/>
    </row>
    <row r="89" spans="1:10" x14ac:dyDescent="0.2">
      <c r="A89" s="22"/>
      <c r="B89" s="6"/>
      <c r="C89" s="6"/>
      <c r="D89" s="6"/>
      <c r="E89" s="19"/>
      <c r="F89" s="19"/>
      <c r="G89" s="19"/>
      <c r="H89" s="19"/>
      <c r="I89" s="19"/>
      <c r="J89" s="6"/>
    </row>
    <row r="90" spans="1:10" ht="15.75" x14ac:dyDescent="0.2">
      <c r="A90" s="22"/>
      <c r="B90" s="6"/>
      <c r="C90" s="347" t="str">
        <f>+IF(D91&gt;F91,"Se Verifica que","No Verifica")</f>
        <v>No Verifica</v>
      </c>
      <c r="D90" s="341" t="s">
        <v>298</v>
      </c>
      <c r="E90" s="341" t="str">
        <f>+E91</f>
        <v>&lt;</v>
      </c>
      <c r="F90" s="341" t="s">
        <v>309</v>
      </c>
      <c r="G90" s="6"/>
      <c r="H90" s="6"/>
      <c r="I90" s="6"/>
      <c r="J90" s="6"/>
    </row>
    <row r="91" spans="1:10" ht="14.25" x14ac:dyDescent="0.2">
      <c r="A91" s="22"/>
      <c r="B91" s="6"/>
      <c r="C91" s="6"/>
      <c r="D91" s="348">
        <f>+SQRT(D88)</f>
        <v>0</v>
      </c>
      <c r="E91" s="348" t="str">
        <f>+IF(D91&gt;F91,"&gt;","&lt;")</f>
        <v>&lt;</v>
      </c>
      <c r="F91" s="349">
        <f>+SQRT(F88)</f>
        <v>14.914331962009181</v>
      </c>
      <c r="G91" s="6"/>
      <c r="H91" s="6"/>
      <c r="I91" s="6"/>
      <c r="J91" s="6"/>
    </row>
    <row r="92" spans="1:10" x14ac:dyDescent="0.2">
      <c r="A92" s="22"/>
      <c r="B92" s="22"/>
      <c r="C92" s="22"/>
      <c r="D92" s="22"/>
      <c r="E92" s="22"/>
      <c r="F92" s="22"/>
      <c r="G92" s="22"/>
      <c r="H92" s="22"/>
      <c r="I92" s="22"/>
      <c r="J92" s="22"/>
    </row>
    <row r="93" spans="1:10" x14ac:dyDescent="0.2">
      <c r="A93" s="22"/>
      <c r="B93" s="22"/>
      <c r="C93" s="22"/>
      <c r="D93" s="22"/>
      <c r="E93" s="22"/>
      <c r="F93" s="22"/>
      <c r="G93" s="22"/>
      <c r="H93" s="22"/>
      <c r="I93" s="22"/>
      <c r="J93" s="22"/>
    </row>
    <row r="94" spans="1:10" x14ac:dyDescent="0.2">
      <c r="A94" s="22"/>
      <c r="B94" s="22"/>
      <c r="C94" s="22"/>
      <c r="D94" s="22"/>
      <c r="E94" s="22"/>
      <c r="F94" s="22"/>
      <c r="G94" s="22"/>
      <c r="H94" s="22"/>
      <c r="I94" s="22"/>
      <c r="J94" s="22"/>
    </row>
    <row r="95" spans="1:10" x14ac:dyDescent="0.2">
      <c r="A95" s="22"/>
      <c r="B95" s="22"/>
      <c r="C95" s="22"/>
      <c r="D95" s="22"/>
      <c r="E95" s="22"/>
      <c r="F95" s="22"/>
      <c r="G95" s="22"/>
      <c r="H95" s="22"/>
      <c r="I95" s="22"/>
      <c r="J95" s="22"/>
    </row>
    <row r="96" spans="1:10" x14ac:dyDescent="0.2">
      <c r="A96" s="22"/>
      <c r="B96" s="22"/>
      <c r="C96" s="22"/>
      <c r="D96" s="22"/>
      <c r="E96" s="22"/>
      <c r="F96" s="22"/>
      <c r="G96" s="22"/>
      <c r="H96" s="22"/>
      <c r="I96" s="22"/>
      <c r="J96" s="22"/>
    </row>
    <row r="97" spans="1:10" x14ac:dyDescent="0.2">
      <c r="A97" s="22"/>
      <c r="B97" s="22"/>
      <c r="C97" s="22"/>
      <c r="D97" s="22"/>
      <c r="E97" s="22"/>
      <c r="F97" s="22"/>
      <c r="G97" s="22"/>
      <c r="H97" s="22"/>
      <c r="I97" s="22"/>
      <c r="J97" s="22"/>
    </row>
    <row r="98" spans="1:10" x14ac:dyDescent="0.2">
      <c r="A98" s="22"/>
      <c r="B98" s="22"/>
      <c r="C98" s="22"/>
      <c r="D98" s="22"/>
      <c r="E98" s="22"/>
      <c r="F98" s="22"/>
      <c r="G98" s="22"/>
      <c r="H98" s="22"/>
      <c r="I98" s="22"/>
      <c r="J98" s="22"/>
    </row>
    <row r="99" spans="1:10" x14ac:dyDescent="0.2">
      <c r="A99" s="22"/>
      <c r="B99" s="22"/>
      <c r="C99" s="22"/>
      <c r="D99" s="22"/>
      <c r="E99" s="22"/>
      <c r="F99" s="22"/>
      <c r="G99" s="22"/>
      <c r="H99" s="22"/>
      <c r="I99" s="22"/>
      <c r="J99" s="22"/>
    </row>
    <row r="100" spans="1:10" x14ac:dyDescent="0.2">
      <c r="A100" s="22"/>
      <c r="B100" s="22"/>
      <c r="C100" s="22"/>
      <c r="D100" s="22"/>
      <c r="E100" s="22"/>
      <c r="F100" s="22"/>
      <c r="G100" s="22"/>
      <c r="H100" s="22"/>
      <c r="I100" s="22"/>
      <c r="J100" s="22"/>
    </row>
    <row r="101" spans="1:10" x14ac:dyDescent="0.2">
      <c r="A101" s="22"/>
      <c r="B101" s="22"/>
      <c r="C101" s="22"/>
      <c r="D101" s="22"/>
      <c r="E101" s="22"/>
      <c r="F101" s="22"/>
      <c r="G101" s="22"/>
      <c r="H101" s="22"/>
      <c r="I101" s="22"/>
      <c r="J101" s="22"/>
    </row>
  </sheetData>
  <sheetProtection sheet="1" objects="1" scenarios="1"/>
  <mergeCells count="2">
    <mergeCell ref="B3:J3"/>
    <mergeCell ref="G2:J2"/>
  </mergeCells>
  <pageMargins left="0.7" right="0.7" top="0.75" bottom="0.75" header="0.3" footer="0.3"/>
  <pageSetup orientation="portrait" r:id="rId1"/>
  <drawing r:id="rId2"/>
  <legacyDrawing r:id="rId3"/>
  <oleObjects>
    <mc:AlternateContent xmlns:mc="http://schemas.openxmlformats.org/markup-compatibility/2006">
      <mc:Choice Requires="x14">
        <oleObject progId="Equation.3" shapeId="7169" r:id="rId4">
          <objectPr defaultSize="0" r:id="rId5">
            <anchor moveWithCells="1">
              <from>
                <xdr:col>2</xdr:col>
                <xdr:colOff>400050</xdr:colOff>
                <xdr:row>2</xdr:row>
                <xdr:rowOff>390525</xdr:rowOff>
              </from>
              <to>
                <xdr:col>5</xdr:col>
                <xdr:colOff>657225</xdr:colOff>
                <xdr:row>5</xdr:row>
                <xdr:rowOff>114300</xdr:rowOff>
              </to>
            </anchor>
          </objectPr>
        </oleObject>
      </mc:Choice>
      <mc:Fallback>
        <oleObject progId="Equation.3" shapeId="7169" r:id="rId4"/>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1</vt:i4>
      </vt:variant>
    </vt:vector>
  </HeadingPairs>
  <TitlesOfParts>
    <vt:vector size="6" baseType="lpstr">
      <vt:lpstr>CALCULO DE CORTOCIRCUITO</vt:lpstr>
      <vt:lpstr>Datos Transformadores</vt:lpstr>
      <vt:lpstr>Auxiliar</vt:lpstr>
      <vt:lpstr>DATOS CONDUCTORES</vt:lpstr>
      <vt:lpstr>VERIF. DE COND Y PANTALLA</vt:lpstr>
      <vt:lpstr>'CALCULO DE CORTOCIRCUITO'!Área_de_impresión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ALBERTO MARZIALI</dc:creator>
  <cp:lastModifiedBy>Gabriel Ochoa</cp:lastModifiedBy>
  <cp:lastPrinted>2024-09-19T11:59:26Z</cp:lastPrinted>
  <dcterms:created xsi:type="dcterms:W3CDTF">2002-03-02T15:15:09Z</dcterms:created>
  <dcterms:modified xsi:type="dcterms:W3CDTF">2025-09-15T17:45:16Z</dcterms:modified>
</cp:coreProperties>
</file>